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450" tabRatio="841" activeTab="1"/>
  </bookViews>
  <sheets>
    <sheet name="入力例" sheetId="12" r:id="rId1"/>
    <sheet name="①解答入力" sheetId="5" r:id="rId2"/>
    <sheet name="②正　　答" sheetId="6" r:id="rId3"/>
    <sheet name="③得点合計" sheetId="7" r:id="rId4"/>
    <sheet name="④調査その２" sheetId="10" r:id="rId5"/>
    <sheet name="⑤調査その３" sheetId="11" r:id="rId6"/>
  </sheets>
  <definedNames>
    <definedName name="_xlnm.Print_Area" localSheetId="5">⑤調査その３!$A$1:$L$148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R74" i="12" l="1"/>
  <c r="AQ74" i="12"/>
  <c r="AP74" i="12"/>
  <c r="AO74" i="12"/>
  <c r="AN74" i="12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AQ38" i="6"/>
  <c r="AQ39" i="6"/>
  <c r="AQ40" i="6"/>
  <c r="AQ41" i="6"/>
  <c r="AQ42" i="6"/>
  <c r="AQ43" i="6"/>
  <c r="AQ44" i="6"/>
  <c r="AQ45" i="6"/>
  <c r="AQ46" i="6"/>
  <c r="AQ47" i="6"/>
  <c r="AQ48" i="6"/>
  <c r="AQ49" i="6"/>
  <c r="AQ50" i="6"/>
  <c r="AQ51" i="6"/>
  <c r="AQ52" i="6"/>
  <c r="AQ53" i="6"/>
  <c r="AQ54" i="6"/>
  <c r="AQ55" i="6"/>
  <c r="AQ56" i="6"/>
  <c r="AQ57" i="6"/>
  <c r="AQ58" i="6"/>
  <c r="AQ59" i="6"/>
  <c r="AQ60" i="6"/>
  <c r="AQ61" i="6"/>
  <c r="AQ62" i="6"/>
  <c r="AQ63" i="6"/>
  <c r="AP38" i="6"/>
  <c r="AP39" i="6"/>
  <c r="AP40" i="6"/>
  <c r="AP41" i="6"/>
  <c r="AP42" i="6"/>
  <c r="AP43" i="6"/>
  <c r="AP44" i="6"/>
  <c r="AP45" i="6"/>
  <c r="AP46" i="6"/>
  <c r="AP47" i="6"/>
  <c r="AP48" i="6"/>
  <c r="AP49" i="6"/>
  <c r="AP50" i="6"/>
  <c r="AP51" i="6"/>
  <c r="AP52" i="6"/>
  <c r="AP53" i="6"/>
  <c r="AP54" i="6"/>
  <c r="AP55" i="6"/>
  <c r="AP56" i="6"/>
  <c r="AP57" i="6"/>
  <c r="AP58" i="6"/>
  <c r="AP59" i="6"/>
  <c r="AP60" i="6"/>
  <c r="AP61" i="6"/>
  <c r="AP62" i="6"/>
  <c r="AP63" i="6"/>
  <c r="AO38" i="6"/>
  <c r="AO39" i="6"/>
  <c r="AO40" i="6"/>
  <c r="AO41" i="6"/>
  <c r="AO42" i="6"/>
  <c r="AO43" i="6"/>
  <c r="AO44" i="6"/>
  <c r="AO45" i="6"/>
  <c r="AO46" i="6"/>
  <c r="AO47" i="6"/>
  <c r="AO48" i="6"/>
  <c r="AO49" i="6"/>
  <c r="AO50" i="6"/>
  <c r="AO51" i="6"/>
  <c r="AO52" i="6"/>
  <c r="AO53" i="6"/>
  <c r="AO54" i="6"/>
  <c r="AO55" i="6"/>
  <c r="AO56" i="6"/>
  <c r="AO57" i="6"/>
  <c r="AO58" i="6"/>
  <c r="AO59" i="6"/>
  <c r="AO60" i="6"/>
  <c r="AO61" i="6"/>
  <c r="AO62" i="6"/>
  <c r="AO63" i="6"/>
  <c r="AN38" i="6"/>
  <c r="AN39" i="6"/>
  <c r="AN40" i="6"/>
  <c r="AN41" i="6"/>
  <c r="AN42" i="6"/>
  <c r="AN43" i="6"/>
  <c r="AN44" i="6"/>
  <c r="AN45" i="6"/>
  <c r="AN46" i="6"/>
  <c r="AN47" i="6"/>
  <c r="AN48" i="6"/>
  <c r="AN49" i="6"/>
  <c r="AN50" i="6"/>
  <c r="AN51" i="6"/>
  <c r="AN52" i="6"/>
  <c r="AN53" i="6"/>
  <c r="AN54" i="6"/>
  <c r="AN55" i="6"/>
  <c r="AN56" i="6"/>
  <c r="AN57" i="6"/>
  <c r="AN58" i="6"/>
  <c r="AN59" i="6"/>
  <c r="AN60" i="6"/>
  <c r="AN61" i="6"/>
  <c r="AN62" i="6"/>
  <c r="AN63" i="6"/>
  <c r="AM38" i="6"/>
  <c r="AM39" i="6"/>
  <c r="AM40" i="6"/>
  <c r="AM41" i="6"/>
  <c r="AM42" i="6"/>
  <c r="AM43" i="6"/>
  <c r="AM44" i="6"/>
  <c r="AM45" i="6"/>
  <c r="AM46" i="6"/>
  <c r="AM47" i="6"/>
  <c r="AM48" i="6"/>
  <c r="AM49" i="6"/>
  <c r="AM50" i="6"/>
  <c r="AM51" i="6"/>
  <c r="AM52" i="6"/>
  <c r="AM53" i="6"/>
  <c r="AM54" i="6"/>
  <c r="AM55" i="6"/>
  <c r="AM56" i="6"/>
  <c r="AM57" i="6"/>
  <c r="AM58" i="6"/>
  <c r="AM59" i="6"/>
  <c r="AM60" i="6"/>
  <c r="AM61" i="6"/>
  <c r="AM62" i="6"/>
  <c r="AM63" i="6"/>
  <c r="AL38" i="6"/>
  <c r="AL39" i="6"/>
  <c r="AL40" i="6"/>
  <c r="AL41" i="6"/>
  <c r="AL42" i="6"/>
  <c r="AL43" i="6"/>
  <c r="AL44" i="6"/>
  <c r="AL45" i="6"/>
  <c r="AL46" i="6"/>
  <c r="AL47" i="6"/>
  <c r="AL48" i="6"/>
  <c r="AL49" i="6"/>
  <c r="AL50" i="6"/>
  <c r="AL51" i="6"/>
  <c r="AL52" i="6"/>
  <c r="AL53" i="6"/>
  <c r="AL54" i="6"/>
  <c r="AL55" i="6"/>
  <c r="AL56" i="6"/>
  <c r="AL57" i="6"/>
  <c r="AL58" i="6"/>
  <c r="AL59" i="6"/>
  <c r="AL60" i="6"/>
  <c r="AL61" i="6"/>
  <c r="AL62" i="6"/>
  <c r="AL63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1" i="6"/>
  <c r="AK52" i="6"/>
  <c r="AK53" i="6"/>
  <c r="AK54" i="6"/>
  <c r="AK55" i="6"/>
  <c r="AK56" i="6"/>
  <c r="AK57" i="6"/>
  <c r="AK58" i="6"/>
  <c r="AK59" i="6"/>
  <c r="AK60" i="6"/>
  <c r="AK61" i="6"/>
  <c r="AK62" i="6"/>
  <c r="AK63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I38" i="6"/>
  <c r="AI39" i="6"/>
  <c r="AI40" i="6"/>
  <c r="AI41" i="6"/>
  <c r="AI42" i="6"/>
  <c r="AI43" i="6"/>
  <c r="AI44" i="6"/>
  <c r="AI45" i="6"/>
  <c r="AI46" i="6"/>
  <c r="AI47" i="6"/>
  <c r="AI48" i="6"/>
  <c r="AI49" i="6"/>
  <c r="AI50" i="6"/>
  <c r="AI51" i="6"/>
  <c r="AI52" i="6"/>
  <c r="AI53" i="6"/>
  <c r="AI54" i="6"/>
  <c r="AI55" i="6"/>
  <c r="AI56" i="6"/>
  <c r="AI57" i="6"/>
  <c r="AI58" i="6"/>
  <c r="AI59" i="6"/>
  <c r="AI60" i="6"/>
  <c r="AI61" i="6"/>
  <c r="AI62" i="6"/>
  <c r="AI63" i="6"/>
  <c r="AH38" i="6"/>
  <c r="AH39" i="6"/>
  <c r="AH40" i="6"/>
  <c r="AH41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54" i="6"/>
  <c r="AG55" i="6"/>
  <c r="AG56" i="6"/>
  <c r="AG57" i="6"/>
  <c r="AG58" i="6"/>
  <c r="AG59" i="6"/>
  <c r="AG60" i="6"/>
  <c r="AG61" i="6"/>
  <c r="AG62" i="6"/>
  <c r="AG63" i="6"/>
  <c r="AF38" i="6"/>
  <c r="AF39" i="6"/>
  <c r="AF40" i="6"/>
  <c r="AF41" i="6"/>
  <c r="AF42" i="6"/>
  <c r="AF43" i="6"/>
  <c r="AF44" i="6"/>
  <c r="AF45" i="6"/>
  <c r="AF46" i="6"/>
  <c r="AF47" i="6"/>
  <c r="AF48" i="6"/>
  <c r="AF49" i="6"/>
  <c r="AF50" i="6"/>
  <c r="AF51" i="6"/>
  <c r="AF52" i="6"/>
  <c r="AF53" i="6"/>
  <c r="AF54" i="6"/>
  <c r="AF55" i="6"/>
  <c r="AF56" i="6"/>
  <c r="AF57" i="6"/>
  <c r="AF58" i="6"/>
  <c r="AF59" i="6"/>
  <c r="AF60" i="6"/>
  <c r="AF61" i="6"/>
  <c r="AF62" i="6"/>
  <c r="AF63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60" i="6"/>
  <c r="AE61" i="6"/>
  <c r="AE62" i="6"/>
  <c r="AE63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59" i="6"/>
  <c r="AD60" i="6"/>
  <c r="AD61" i="6"/>
  <c r="AD62" i="6"/>
  <c r="AD63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Q38" i="6"/>
  <c r="Q39" i="6"/>
  <c r="J19" i="7" s="1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AQ30" i="6"/>
  <c r="AQ31" i="6"/>
  <c r="AQ32" i="6"/>
  <c r="AQ33" i="6"/>
  <c r="AQ34" i="6"/>
  <c r="AQ35" i="6"/>
  <c r="AQ36" i="6"/>
  <c r="AQ37" i="6"/>
  <c r="AP30" i="6"/>
  <c r="AP31" i="6"/>
  <c r="AP32" i="6"/>
  <c r="AP33" i="6"/>
  <c r="AP34" i="6"/>
  <c r="AP35" i="6"/>
  <c r="AP36" i="6"/>
  <c r="AP37" i="6"/>
  <c r="AO30" i="6"/>
  <c r="AO31" i="6"/>
  <c r="AO32" i="6"/>
  <c r="AO33" i="6"/>
  <c r="AO34" i="6"/>
  <c r="AO35" i="6"/>
  <c r="AO36" i="6"/>
  <c r="AO37" i="6"/>
  <c r="AN30" i="6"/>
  <c r="AN31" i="6"/>
  <c r="AN32" i="6"/>
  <c r="AN33" i="6"/>
  <c r="AN34" i="6"/>
  <c r="AN35" i="6"/>
  <c r="AN36" i="6"/>
  <c r="AN37" i="6"/>
  <c r="AM30" i="6"/>
  <c r="AM31" i="6"/>
  <c r="AM32" i="6"/>
  <c r="AM33" i="6"/>
  <c r="AM34" i="6"/>
  <c r="AM35" i="6"/>
  <c r="AM36" i="6"/>
  <c r="AM37" i="6"/>
  <c r="AL30" i="6"/>
  <c r="AL31" i="6"/>
  <c r="AL32" i="6"/>
  <c r="AL33" i="6"/>
  <c r="AL34" i="6"/>
  <c r="AL35" i="6"/>
  <c r="AL36" i="6"/>
  <c r="AL37" i="6"/>
  <c r="AK30" i="6"/>
  <c r="AK31" i="6"/>
  <c r="AK32" i="6"/>
  <c r="AK33" i="6"/>
  <c r="AK34" i="6"/>
  <c r="AK35" i="6"/>
  <c r="AK36" i="6"/>
  <c r="AK37" i="6"/>
  <c r="AJ30" i="6"/>
  <c r="AJ31" i="6"/>
  <c r="AJ32" i="6"/>
  <c r="AJ33" i="6"/>
  <c r="AJ34" i="6"/>
  <c r="AJ35" i="6"/>
  <c r="AJ36" i="6"/>
  <c r="AJ37" i="6"/>
  <c r="I38" i="7"/>
  <c r="AI30" i="6"/>
  <c r="AI31" i="6"/>
  <c r="AI32" i="6"/>
  <c r="AI33" i="6"/>
  <c r="AI34" i="6"/>
  <c r="AI35" i="6"/>
  <c r="AI36" i="6"/>
  <c r="AI37" i="6"/>
  <c r="AH30" i="6"/>
  <c r="AH31" i="6"/>
  <c r="AH32" i="6"/>
  <c r="AH33" i="6"/>
  <c r="AH34" i="6"/>
  <c r="AH35" i="6"/>
  <c r="AH36" i="6"/>
  <c r="AH37" i="6"/>
  <c r="AG30" i="6"/>
  <c r="AG31" i="6"/>
  <c r="AG32" i="6"/>
  <c r="AG33" i="6"/>
  <c r="AG34" i="6"/>
  <c r="AG35" i="6"/>
  <c r="AG36" i="6"/>
  <c r="AG37" i="6"/>
  <c r="AF30" i="6"/>
  <c r="AF31" i="6"/>
  <c r="AF32" i="6"/>
  <c r="AF33" i="6"/>
  <c r="AF34" i="6"/>
  <c r="AF35" i="6"/>
  <c r="AF36" i="6"/>
  <c r="AF37" i="6"/>
  <c r="AE30" i="6"/>
  <c r="AE31" i="6"/>
  <c r="AE32" i="6"/>
  <c r="AE33" i="6"/>
  <c r="AE34" i="6"/>
  <c r="AE35" i="6"/>
  <c r="AE36" i="6"/>
  <c r="AE37" i="6"/>
  <c r="AD30" i="6"/>
  <c r="AD31" i="6"/>
  <c r="AD32" i="6"/>
  <c r="AD33" i="6"/>
  <c r="AD34" i="6"/>
  <c r="AD35" i="6"/>
  <c r="AD36" i="6"/>
  <c r="AD37" i="6"/>
  <c r="AC30" i="6"/>
  <c r="AC31" i="6"/>
  <c r="AC32" i="6"/>
  <c r="AC33" i="6"/>
  <c r="AC34" i="6"/>
  <c r="AC35" i="6"/>
  <c r="AC36" i="6"/>
  <c r="AC37" i="6"/>
  <c r="AB30" i="6"/>
  <c r="AB31" i="6"/>
  <c r="AB32" i="6"/>
  <c r="AB33" i="6"/>
  <c r="AB34" i="6"/>
  <c r="AB35" i="6"/>
  <c r="AB36" i="6"/>
  <c r="AB37" i="6"/>
  <c r="AA30" i="6"/>
  <c r="AA31" i="6"/>
  <c r="AA32" i="6"/>
  <c r="AA33" i="6"/>
  <c r="AA34" i="6"/>
  <c r="AA35" i="6"/>
  <c r="AA36" i="6"/>
  <c r="AA37" i="6"/>
  <c r="Z30" i="6"/>
  <c r="Z31" i="6"/>
  <c r="Z32" i="6"/>
  <c r="Z33" i="6"/>
  <c r="Z34" i="6"/>
  <c r="Z35" i="6"/>
  <c r="Z36" i="6"/>
  <c r="Z37" i="6"/>
  <c r="Y30" i="6"/>
  <c r="Y31" i="6"/>
  <c r="Y32" i="6"/>
  <c r="Y33" i="6"/>
  <c r="Y34" i="6"/>
  <c r="Y35" i="6"/>
  <c r="Y36" i="6"/>
  <c r="Y37" i="6"/>
  <c r="X30" i="6"/>
  <c r="X31" i="6"/>
  <c r="I26" i="7" s="1"/>
  <c r="X32" i="6"/>
  <c r="X33" i="6"/>
  <c r="X34" i="6"/>
  <c r="X35" i="6"/>
  <c r="X36" i="6"/>
  <c r="X37" i="6"/>
  <c r="W30" i="6"/>
  <c r="W31" i="6"/>
  <c r="W32" i="6"/>
  <c r="W33" i="6"/>
  <c r="W34" i="6"/>
  <c r="W35" i="6"/>
  <c r="W36" i="6"/>
  <c r="W37" i="6"/>
  <c r="V30" i="6"/>
  <c r="V31" i="6"/>
  <c r="V32" i="6"/>
  <c r="V33" i="6"/>
  <c r="V34" i="6"/>
  <c r="V35" i="6"/>
  <c r="V36" i="6"/>
  <c r="V37" i="6"/>
  <c r="U30" i="6"/>
  <c r="U31" i="6"/>
  <c r="U32" i="6"/>
  <c r="U33" i="6"/>
  <c r="U34" i="6"/>
  <c r="U35" i="6"/>
  <c r="U36" i="6"/>
  <c r="U37" i="6"/>
  <c r="T30" i="6"/>
  <c r="T31" i="6"/>
  <c r="T32" i="6"/>
  <c r="T33" i="6"/>
  <c r="T34" i="6"/>
  <c r="T35" i="6"/>
  <c r="T36" i="6"/>
  <c r="T37" i="6"/>
  <c r="S30" i="6"/>
  <c r="S31" i="6"/>
  <c r="S32" i="6"/>
  <c r="S33" i="6"/>
  <c r="S34" i="6"/>
  <c r="S35" i="6"/>
  <c r="S36" i="6"/>
  <c r="S37" i="6"/>
  <c r="R30" i="6"/>
  <c r="R31" i="6"/>
  <c r="R32" i="6"/>
  <c r="R33" i="6"/>
  <c r="R34" i="6"/>
  <c r="R35" i="6"/>
  <c r="R36" i="6"/>
  <c r="R37" i="6"/>
  <c r="Q30" i="6"/>
  <c r="Q31" i="6"/>
  <c r="Q32" i="6"/>
  <c r="Q33" i="6"/>
  <c r="Q34" i="6"/>
  <c r="Q35" i="6"/>
  <c r="Q36" i="6"/>
  <c r="Q37" i="6"/>
  <c r="P30" i="6"/>
  <c r="P31" i="6"/>
  <c r="P32" i="6"/>
  <c r="P33" i="6"/>
  <c r="P34" i="6"/>
  <c r="P35" i="6"/>
  <c r="P36" i="6"/>
  <c r="P37" i="6"/>
  <c r="O30" i="6"/>
  <c r="O31" i="6"/>
  <c r="O32" i="6"/>
  <c r="O33" i="6"/>
  <c r="O34" i="6"/>
  <c r="O35" i="6"/>
  <c r="O36" i="6"/>
  <c r="O37" i="6"/>
  <c r="N30" i="6"/>
  <c r="N31" i="6"/>
  <c r="N32" i="6"/>
  <c r="N33" i="6"/>
  <c r="N34" i="6"/>
  <c r="N35" i="6"/>
  <c r="N36" i="6"/>
  <c r="N37" i="6"/>
  <c r="M30" i="6"/>
  <c r="M31" i="6"/>
  <c r="M32" i="6"/>
  <c r="M33" i="6"/>
  <c r="M34" i="6"/>
  <c r="M35" i="6"/>
  <c r="M36" i="6"/>
  <c r="M37" i="6"/>
  <c r="L30" i="6"/>
  <c r="L31" i="6"/>
  <c r="L32" i="6"/>
  <c r="L33" i="6"/>
  <c r="L34" i="6"/>
  <c r="L35" i="6"/>
  <c r="L36" i="6"/>
  <c r="L37" i="6"/>
  <c r="K30" i="6"/>
  <c r="K31" i="6"/>
  <c r="K32" i="6"/>
  <c r="K33" i="6"/>
  <c r="K34" i="6"/>
  <c r="K35" i="6"/>
  <c r="K36" i="6"/>
  <c r="K37" i="6"/>
  <c r="J30" i="6"/>
  <c r="J31" i="6"/>
  <c r="J32" i="6"/>
  <c r="J33" i="6"/>
  <c r="J34" i="6"/>
  <c r="J35" i="6"/>
  <c r="J36" i="6"/>
  <c r="J37" i="6"/>
  <c r="I30" i="6"/>
  <c r="I31" i="6"/>
  <c r="I32" i="6"/>
  <c r="I33" i="6"/>
  <c r="I34" i="6"/>
  <c r="I35" i="6"/>
  <c r="I36" i="6"/>
  <c r="I37" i="6"/>
  <c r="H30" i="6"/>
  <c r="H31" i="6"/>
  <c r="H32" i="6"/>
  <c r="I10" i="7" s="1"/>
  <c r="H33" i="6"/>
  <c r="H34" i="6"/>
  <c r="H35" i="6"/>
  <c r="H36" i="6"/>
  <c r="H37" i="6"/>
  <c r="G30" i="6"/>
  <c r="G31" i="6"/>
  <c r="G32" i="6"/>
  <c r="G33" i="6"/>
  <c r="G34" i="6"/>
  <c r="G35" i="6"/>
  <c r="G36" i="6"/>
  <c r="G37" i="6"/>
  <c r="F30" i="6"/>
  <c r="F31" i="6"/>
  <c r="F32" i="6"/>
  <c r="F33" i="6"/>
  <c r="F34" i="6"/>
  <c r="F35" i="6"/>
  <c r="F36" i="6"/>
  <c r="F37" i="6"/>
  <c r="E30" i="6"/>
  <c r="E31" i="6"/>
  <c r="E32" i="6"/>
  <c r="E33" i="6"/>
  <c r="E34" i="6"/>
  <c r="E35" i="6"/>
  <c r="E36" i="6"/>
  <c r="E37" i="6"/>
  <c r="AQ20" i="6"/>
  <c r="AQ21" i="6"/>
  <c r="AQ22" i="6"/>
  <c r="AQ23" i="6"/>
  <c r="AQ24" i="6"/>
  <c r="AQ25" i="6"/>
  <c r="AQ26" i="6"/>
  <c r="AQ27" i="6"/>
  <c r="AQ28" i="6"/>
  <c r="AQ29" i="6"/>
  <c r="AP20" i="6"/>
  <c r="AP21" i="6"/>
  <c r="AP22" i="6"/>
  <c r="AP23" i="6"/>
  <c r="AP24" i="6"/>
  <c r="AP25" i="6"/>
  <c r="AP26" i="6"/>
  <c r="AP27" i="6"/>
  <c r="AP28" i="6"/>
  <c r="AP29" i="6"/>
  <c r="AO20" i="6"/>
  <c r="AO21" i="6"/>
  <c r="AO22" i="6"/>
  <c r="AO23" i="6"/>
  <c r="AO24" i="6"/>
  <c r="AO25" i="6"/>
  <c r="AO26" i="6"/>
  <c r="AO27" i="6"/>
  <c r="AO28" i="6"/>
  <c r="AO29" i="6"/>
  <c r="AN20" i="6"/>
  <c r="AN21" i="6"/>
  <c r="AN22" i="6"/>
  <c r="AN23" i="6"/>
  <c r="AN24" i="6"/>
  <c r="AN25" i="6"/>
  <c r="AN26" i="6"/>
  <c r="AN27" i="6"/>
  <c r="AN28" i="6"/>
  <c r="AN29" i="6"/>
  <c r="AM20" i="6"/>
  <c r="AM21" i="6"/>
  <c r="AM22" i="6"/>
  <c r="AM23" i="6"/>
  <c r="AM24" i="6"/>
  <c r="AM25" i="6"/>
  <c r="AM26" i="6"/>
  <c r="AM27" i="6"/>
  <c r="AM28" i="6"/>
  <c r="AM29" i="6"/>
  <c r="AL20" i="6"/>
  <c r="AL21" i="6"/>
  <c r="AL22" i="6"/>
  <c r="AL23" i="6"/>
  <c r="AL24" i="6"/>
  <c r="AL25" i="6"/>
  <c r="AL26" i="6"/>
  <c r="AL27" i="6"/>
  <c r="AL28" i="6"/>
  <c r="AL29" i="6"/>
  <c r="AK20" i="6"/>
  <c r="AK21" i="6"/>
  <c r="H39" i="7" s="1"/>
  <c r="AK22" i="6"/>
  <c r="AK23" i="6"/>
  <c r="AK24" i="6"/>
  <c r="AK25" i="6"/>
  <c r="AK26" i="6"/>
  <c r="AK27" i="6"/>
  <c r="AK28" i="6"/>
  <c r="AK29" i="6"/>
  <c r="AJ20" i="6"/>
  <c r="AJ21" i="6"/>
  <c r="AJ22" i="6"/>
  <c r="AJ23" i="6"/>
  <c r="AJ24" i="6"/>
  <c r="AJ25" i="6"/>
  <c r="AJ26" i="6"/>
  <c r="AJ27" i="6"/>
  <c r="AJ28" i="6"/>
  <c r="AJ29" i="6"/>
  <c r="AI20" i="6"/>
  <c r="AI21" i="6"/>
  <c r="AI22" i="6"/>
  <c r="AI23" i="6"/>
  <c r="AI24" i="6"/>
  <c r="AI25" i="6"/>
  <c r="AI26" i="6"/>
  <c r="AI27" i="6"/>
  <c r="AI28" i="6"/>
  <c r="AI29" i="6"/>
  <c r="AH20" i="6"/>
  <c r="AH21" i="6"/>
  <c r="AH22" i="6"/>
  <c r="AH23" i="6"/>
  <c r="AH24" i="6"/>
  <c r="AH25" i="6"/>
  <c r="AH26" i="6"/>
  <c r="AH27" i="6"/>
  <c r="AH28" i="6"/>
  <c r="AH29" i="6"/>
  <c r="AG20" i="6"/>
  <c r="H35" i="7" s="1"/>
  <c r="AG21" i="6"/>
  <c r="AG22" i="6"/>
  <c r="AG23" i="6"/>
  <c r="AG24" i="6"/>
  <c r="AG25" i="6"/>
  <c r="AG26" i="6"/>
  <c r="AG27" i="6"/>
  <c r="AG28" i="6"/>
  <c r="AG29" i="6"/>
  <c r="AF20" i="6"/>
  <c r="AF21" i="6"/>
  <c r="AF22" i="6"/>
  <c r="AF23" i="6"/>
  <c r="AF24" i="6"/>
  <c r="AF25" i="6"/>
  <c r="AF26" i="6"/>
  <c r="AF27" i="6"/>
  <c r="AF28" i="6"/>
  <c r="AF29" i="6"/>
  <c r="AE20" i="6"/>
  <c r="AE21" i="6"/>
  <c r="AE22" i="6"/>
  <c r="AE23" i="6"/>
  <c r="AE24" i="6"/>
  <c r="AE25" i="6"/>
  <c r="AE26" i="6"/>
  <c r="AE27" i="6"/>
  <c r="AE28" i="6"/>
  <c r="AE29" i="6"/>
  <c r="AD20" i="6"/>
  <c r="AD21" i="6"/>
  <c r="AD22" i="6"/>
  <c r="AD23" i="6"/>
  <c r="AD24" i="6"/>
  <c r="AD25" i="6"/>
  <c r="AD26" i="6"/>
  <c r="AD27" i="6"/>
  <c r="AD28" i="6"/>
  <c r="AD29" i="6"/>
  <c r="AC20" i="6"/>
  <c r="AC21" i="6"/>
  <c r="AC22" i="6"/>
  <c r="AC23" i="6"/>
  <c r="AC24" i="6"/>
  <c r="AC25" i="6"/>
  <c r="AC26" i="6"/>
  <c r="AC27" i="6"/>
  <c r="AC28" i="6"/>
  <c r="AC29" i="6"/>
  <c r="AB20" i="6"/>
  <c r="AB21" i="6"/>
  <c r="AB22" i="6"/>
  <c r="AB23" i="6"/>
  <c r="AB24" i="6"/>
  <c r="AB25" i="6"/>
  <c r="AB26" i="6"/>
  <c r="AB27" i="6"/>
  <c r="AB28" i="6"/>
  <c r="AB29" i="6"/>
  <c r="AA20" i="6"/>
  <c r="AA21" i="6"/>
  <c r="AA22" i="6"/>
  <c r="AA23" i="6"/>
  <c r="AA24" i="6"/>
  <c r="AA25" i="6"/>
  <c r="AA26" i="6"/>
  <c r="AA27" i="6"/>
  <c r="AA28" i="6"/>
  <c r="AA29" i="6"/>
  <c r="Z20" i="6"/>
  <c r="Z21" i="6"/>
  <c r="Z22" i="6"/>
  <c r="Z23" i="6"/>
  <c r="Z24" i="6"/>
  <c r="Z25" i="6"/>
  <c r="Z26" i="6"/>
  <c r="Z27" i="6"/>
  <c r="Z28" i="6"/>
  <c r="Z29" i="6"/>
  <c r="Y20" i="6"/>
  <c r="Y21" i="6"/>
  <c r="Y22" i="6"/>
  <c r="Y23" i="6"/>
  <c r="Y24" i="6"/>
  <c r="Y25" i="6"/>
  <c r="Y26" i="6"/>
  <c r="Y27" i="6"/>
  <c r="Y28" i="6"/>
  <c r="Y29" i="6"/>
  <c r="X20" i="6"/>
  <c r="X21" i="6"/>
  <c r="X22" i="6"/>
  <c r="X23" i="6"/>
  <c r="X24" i="6"/>
  <c r="X25" i="6"/>
  <c r="X26" i="6"/>
  <c r="X27" i="6"/>
  <c r="X28" i="6"/>
  <c r="X29" i="6"/>
  <c r="W20" i="6"/>
  <c r="W21" i="6"/>
  <c r="W22" i="6"/>
  <c r="W23" i="6"/>
  <c r="W24" i="6"/>
  <c r="W25" i="6"/>
  <c r="W26" i="6"/>
  <c r="W27" i="6"/>
  <c r="W28" i="6"/>
  <c r="W29" i="6"/>
  <c r="V20" i="6"/>
  <c r="V21" i="6"/>
  <c r="V22" i="6"/>
  <c r="V23" i="6"/>
  <c r="V24" i="6"/>
  <c r="V25" i="6"/>
  <c r="V26" i="6"/>
  <c r="V27" i="6"/>
  <c r="V28" i="6"/>
  <c r="V29" i="6"/>
  <c r="U20" i="6"/>
  <c r="U21" i="6"/>
  <c r="H23" i="7" s="1"/>
  <c r="U22" i="6"/>
  <c r="U23" i="6"/>
  <c r="U24" i="6"/>
  <c r="U25" i="6"/>
  <c r="U26" i="6"/>
  <c r="U27" i="6"/>
  <c r="U28" i="6"/>
  <c r="U29" i="6"/>
  <c r="T20" i="6"/>
  <c r="T21" i="6"/>
  <c r="T22" i="6"/>
  <c r="T23" i="6"/>
  <c r="T24" i="6"/>
  <c r="T25" i="6"/>
  <c r="T26" i="6"/>
  <c r="T27" i="6"/>
  <c r="T28" i="6"/>
  <c r="T29" i="6"/>
  <c r="S20" i="6"/>
  <c r="S21" i="6"/>
  <c r="S22" i="6"/>
  <c r="S23" i="6"/>
  <c r="S24" i="6"/>
  <c r="S25" i="6"/>
  <c r="S26" i="6"/>
  <c r="S27" i="6"/>
  <c r="S28" i="6"/>
  <c r="S29" i="6"/>
  <c r="R20" i="6"/>
  <c r="R21" i="6"/>
  <c r="R22" i="6"/>
  <c r="R23" i="6"/>
  <c r="R24" i="6"/>
  <c r="R25" i="6"/>
  <c r="R26" i="6"/>
  <c r="R27" i="6"/>
  <c r="R28" i="6"/>
  <c r="R29" i="6"/>
  <c r="Q20" i="6"/>
  <c r="Q21" i="6"/>
  <c r="Q22" i="6"/>
  <c r="Q23" i="6"/>
  <c r="Q24" i="6"/>
  <c r="Q25" i="6"/>
  <c r="Q26" i="6"/>
  <c r="Q27" i="6"/>
  <c r="Q28" i="6"/>
  <c r="Q29" i="6"/>
  <c r="H19" i="7"/>
  <c r="P20" i="6"/>
  <c r="P21" i="6"/>
  <c r="P22" i="6"/>
  <c r="P23" i="6"/>
  <c r="P24" i="6"/>
  <c r="P25" i="6"/>
  <c r="P26" i="6"/>
  <c r="P27" i="6"/>
  <c r="P28" i="6"/>
  <c r="P29" i="6"/>
  <c r="O20" i="6"/>
  <c r="O21" i="6"/>
  <c r="O22" i="6"/>
  <c r="O23" i="6"/>
  <c r="O24" i="6"/>
  <c r="O25" i="6"/>
  <c r="O26" i="6"/>
  <c r="O27" i="6"/>
  <c r="O28" i="6"/>
  <c r="O29" i="6"/>
  <c r="N20" i="6"/>
  <c r="N21" i="6"/>
  <c r="N22" i="6"/>
  <c r="N23" i="6"/>
  <c r="N24" i="6"/>
  <c r="N25" i="6"/>
  <c r="N26" i="6"/>
  <c r="N27" i="6"/>
  <c r="N28" i="6"/>
  <c r="N29" i="6"/>
  <c r="M20" i="6"/>
  <c r="M21" i="6"/>
  <c r="M22" i="6"/>
  <c r="M23" i="6"/>
  <c r="M24" i="6"/>
  <c r="M25" i="6"/>
  <c r="M26" i="6"/>
  <c r="M27" i="6"/>
  <c r="M28" i="6"/>
  <c r="M29" i="6"/>
  <c r="L20" i="6"/>
  <c r="L21" i="6"/>
  <c r="L22" i="6"/>
  <c r="L23" i="6"/>
  <c r="L24" i="6"/>
  <c r="L25" i="6"/>
  <c r="L26" i="6"/>
  <c r="L27" i="6"/>
  <c r="L28" i="6"/>
  <c r="L29" i="6"/>
  <c r="K20" i="6"/>
  <c r="K21" i="6"/>
  <c r="K22" i="6"/>
  <c r="K23" i="6"/>
  <c r="K24" i="6"/>
  <c r="K25" i="6"/>
  <c r="K26" i="6"/>
  <c r="K27" i="6"/>
  <c r="K28" i="6"/>
  <c r="K29" i="6"/>
  <c r="J20" i="6"/>
  <c r="J21" i="6"/>
  <c r="J22" i="6"/>
  <c r="J23" i="6"/>
  <c r="J24" i="6"/>
  <c r="J25" i="6"/>
  <c r="J26" i="6"/>
  <c r="J27" i="6"/>
  <c r="J28" i="6"/>
  <c r="J29" i="6"/>
  <c r="I20" i="6"/>
  <c r="I21" i="6"/>
  <c r="I22" i="6"/>
  <c r="I23" i="6"/>
  <c r="I24" i="6"/>
  <c r="I25" i="6"/>
  <c r="I26" i="6"/>
  <c r="I27" i="6"/>
  <c r="I28" i="6"/>
  <c r="I29" i="6"/>
  <c r="H20" i="6"/>
  <c r="H21" i="6"/>
  <c r="H22" i="6"/>
  <c r="H23" i="6"/>
  <c r="H24" i="6"/>
  <c r="H25" i="6"/>
  <c r="H26" i="6"/>
  <c r="H27" i="6"/>
  <c r="H28" i="6"/>
  <c r="H29" i="6"/>
  <c r="G20" i="6"/>
  <c r="G21" i="6"/>
  <c r="G22" i="6"/>
  <c r="G23" i="6"/>
  <c r="G24" i="6"/>
  <c r="G25" i="6"/>
  <c r="G26" i="6"/>
  <c r="G27" i="6"/>
  <c r="G28" i="6"/>
  <c r="G29" i="6"/>
  <c r="F20" i="6"/>
  <c r="F21" i="6"/>
  <c r="F22" i="6"/>
  <c r="F23" i="6"/>
  <c r="F24" i="6"/>
  <c r="F25" i="6"/>
  <c r="F26" i="6"/>
  <c r="F27" i="6"/>
  <c r="F28" i="6"/>
  <c r="F29" i="6"/>
  <c r="E20" i="6"/>
  <c r="E21" i="6"/>
  <c r="E22" i="6"/>
  <c r="E23" i="6"/>
  <c r="E24" i="6"/>
  <c r="E25" i="6"/>
  <c r="E26" i="6"/>
  <c r="E27" i="6"/>
  <c r="E28" i="6"/>
  <c r="E29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30" i="6"/>
  <c r="D31" i="6"/>
  <c r="D32" i="6"/>
  <c r="D33" i="6"/>
  <c r="D34" i="6"/>
  <c r="D35" i="6"/>
  <c r="D36" i="6"/>
  <c r="D37" i="6"/>
  <c r="D20" i="6"/>
  <c r="D21" i="6"/>
  <c r="D22" i="6"/>
  <c r="D23" i="6"/>
  <c r="D24" i="6"/>
  <c r="D25" i="6"/>
  <c r="D26" i="6"/>
  <c r="D27" i="6"/>
  <c r="D28" i="6"/>
  <c r="D29" i="6"/>
  <c r="J10" i="11"/>
  <c r="K10" i="11" s="1"/>
  <c r="G10" i="11"/>
  <c r="J11" i="11"/>
  <c r="H11" i="11"/>
  <c r="K11" i="11"/>
  <c r="J13" i="11"/>
  <c r="D13" i="11"/>
  <c r="K13" i="11"/>
  <c r="K15" i="11" s="1"/>
  <c r="J14" i="11"/>
  <c r="K14" i="11" s="1"/>
  <c r="G14" i="11"/>
  <c r="J16" i="11"/>
  <c r="K16" i="11" s="1"/>
  <c r="G16" i="11"/>
  <c r="J17" i="11"/>
  <c r="K17" i="11" s="1"/>
  <c r="H17" i="11"/>
  <c r="J18" i="11"/>
  <c r="H18" i="11"/>
  <c r="J19" i="11"/>
  <c r="F19" i="11"/>
  <c r="J20" i="11"/>
  <c r="G20" i="11"/>
  <c r="K20" i="11"/>
  <c r="J21" i="11"/>
  <c r="K21" i="11" s="1"/>
  <c r="H21" i="11"/>
  <c r="J22" i="11"/>
  <c r="E22" i="11"/>
  <c r="J23" i="11"/>
  <c r="D23" i="11"/>
  <c r="J24" i="11"/>
  <c r="K24" i="11" s="1"/>
  <c r="E24" i="11"/>
  <c r="J25" i="11"/>
  <c r="K25" i="11" s="1"/>
  <c r="H25" i="11"/>
  <c r="J26" i="11"/>
  <c r="D26" i="11"/>
  <c r="J27" i="11"/>
  <c r="G27" i="11"/>
  <c r="J29" i="11"/>
  <c r="K29" i="11" s="1"/>
  <c r="G29" i="11"/>
  <c r="J30" i="11"/>
  <c r="G30" i="11"/>
  <c r="K30" i="11"/>
  <c r="J31" i="11"/>
  <c r="K31" i="11" s="1"/>
  <c r="F31" i="11"/>
  <c r="J32" i="11"/>
  <c r="K32" i="11" s="1"/>
  <c r="G32" i="11"/>
  <c r="J33" i="11"/>
  <c r="K33" i="11" s="1"/>
  <c r="F33" i="11"/>
  <c r="J34" i="11"/>
  <c r="K34" i="11" s="1"/>
  <c r="E34" i="11"/>
  <c r="J35" i="11"/>
  <c r="K35" i="11" s="1"/>
  <c r="F35" i="11"/>
  <c r="J36" i="11"/>
  <c r="K36" i="11" s="1"/>
  <c r="G36" i="11"/>
  <c r="J37" i="11"/>
  <c r="K37" i="11" s="1"/>
  <c r="E37" i="11"/>
  <c r="J38" i="11"/>
  <c r="K38" i="11" s="1"/>
  <c r="L38" i="11" s="1"/>
  <c r="D38" i="11"/>
  <c r="J40" i="11"/>
  <c r="K40" i="11" s="1"/>
  <c r="L40" i="11" s="1"/>
  <c r="H40" i="11"/>
  <c r="J41" i="11"/>
  <c r="K41" i="11" s="1"/>
  <c r="F41" i="11"/>
  <c r="J42" i="11"/>
  <c r="K42" i="11" s="1"/>
  <c r="F42" i="11"/>
  <c r="J43" i="11"/>
  <c r="E43" i="11"/>
  <c r="K43" i="11"/>
  <c r="J44" i="11"/>
  <c r="K44" i="11" s="1"/>
  <c r="G44" i="11"/>
  <c r="J45" i="11"/>
  <c r="K45" i="11" s="1"/>
  <c r="F45" i="11"/>
  <c r="J46" i="11"/>
  <c r="K46" i="11" s="1"/>
  <c r="H46" i="11"/>
  <c r="J47" i="11"/>
  <c r="K47" i="11" s="1"/>
  <c r="F47" i="11"/>
  <c r="J49" i="11"/>
  <c r="E49" i="11"/>
  <c r="J50" i="11"/>
  <c r="K50" i="11" s="1"/>
  <c r="L50" i="11" s="1"/>
  <c r="H50" i="11"/>
  <c r="J51" i="11"/>
  <c r="K51" i="11" s="1"/>
  <c r="D51" i="11"/>
  <c r="J52" i="11"/>
  <c r="D52" i="11"/>
  <c r="J53" i="11"/>
  <c r="G53" i="11"/>
  <c r="J54" i="11"/>
  <c r="K54" i="11" s="1"/>
  <c r="L54" i="11" s="1"/>
  <c r="G54" i="11"/>
  <c r="J55" i="11"/>
  <c r="K55" i="11" s="1"/>
  <c r="F55" i="11"/>
  <c r="J56" i="11"/>
  <c r="H56" i="11"/>
  <c r="J57" i="11"/>
  <c r="D57" i="11"/>
  <c r="J58" i="11"/>
  <c r="K58" i="11" s="1"/>
  <c r="L58" i="11" s="1"/>
  <c r="D58" i="11"/>
  <c r="J59" i="11"/>
  <c r="K59" i="11" s="1"/>
  <c r="E59" i="11"/>
  <c r="J60" i="11"/>
  <c r="E60" i="11"/>
  <c r="J61" i="11"/>
  <c r="E61" i="11"/>
  <c r="J62" i="11"/>
  <c r="K62" i="11" s="1"/>
  <c r="G62" i="11"/>
  <c r="J63" i="11"/>
  <c r="K63" i="11" s="1"/>
  <c r="E63" i="11"/>
  <c r="J64" i="11"/>
  <c r="H64" i="11"/>
  <c r="J65" i="11"/>
  <c r="H65" i="11"/>
  <c r="J66" i="11"/>
  <c r="F66" i="11"/>
  <c r="K66" i="11"/>
  <c r="L66" i="11" s="1"/>
  <c r="J67" i="11"/>
  <c r="K67" i="11" s="1"/>
  <c r="H67" i="11"/>
  <c r="J68" i="11"/>
  <c r="D68" i="11"/>
  <c r="J69" i="11"/>
  <c r="F69" i="11"/>
  <c r="J70" i="11"/>
  <c r="G70" i="11"/>
  <c r="K70" i="11"/>
  <c r="J71" i="11"/>
  <c r="K71" i="11" s="1"/>
  <c r="G71" i="11"/>
  <c r="J72" i="11"/>
  <c r="D72" i="11"/>
  <c r="J73" i="11"/>
  <c r="H73" i="11"/>
  <c r="J74" i="11"/>
  <c r="K74" i="11" s="1"/>
  <c r="L74" i="11" s="1"/>
  <c r="G74" i="11"/>
  <c r="J76" i="11"/>
  <c r="E76" i="11"/>
  <c r="K76" i="11"/>
  <c r="J77" i="11"/>
  <c r="K77" i="11" s="1"/>
  <c r="H77" i="11"/>
  <c r="J78" i="11"/>
  <c r="G78" i="11"/>
  <c r="J79" i="11"/>
  <c r="D79" i="11"/>
  <c r="J80" i="11"/>
  <c r="K80" i="11" s="1"/>
  <c r="E80" i="11"/>
  <c r="J81" i="11"/>
  <c r="K81" i="11" s="1"/>
  <c r="F81" i="11"/>
  <c r="J82" i="11"/>
  <c r="H82" i="11"/>
  <c r="J83" i="11"/>
  <c r="F83" i="11"/>
  <c r="K83" i="11" s="1"/>
  <c r="L83" i="11" s="1"/>
  <c r="J85" i="11"/>
  <c r="K85" i="11" s="1"/>
  <c r="L85" i="11" s="1"/>
  <c r="F85" i="11"/>
  <c r="J86" i="11"/>
  <c r="D86" i="11"/>
  <c r="K86" i="11"/>
  <c r="J87" i="11"/>
  <c r="K87" i="11" s="1"/>
  <c r="L87" i="11" s="1"/>
  <c r="H87" i="11"/>
  <c r="J88" i="11"/>
  <c r="K88" i="11" s="1"/>
  <c r="E88" i="11"/>
  <c r="J89" i="11"/>
  <c r="K89" i="11" s="1"/>
  <c r="L89" i="11" s="1"/>
  <c r="D89" i="11"/>
  <c r="J90" i="11"/>
  <c r="K90" i="11" s="1"/>
  <c r="L90" i="11" s="1"/>
  <c r="G90" i="11"/>
  <c r="J91" i="11"/>
  <c r="K91" i="11" s="1"/>
  <c r="E91" i="11"/>
  <c r="J92" i="11"/>
  <c r="K92" i="11" s="1"/>
  <c r="E92" i="11"/>
  <c r="J94" i="11"/>
  <c r="K94" i="11" s="1"/>
  <c r="F94" i="11"/>
  <c r="J95" i="11"/>
  <c r="K95" i="11" s="1"/>
  <c r="G95" i="11"/>
  <c r="J96" i="11"/>
  <c r="K96" i="11" s="1"/>
  <c r="L96" i="11" s="1"/>
  <c r="D96" i="11"/>
  <c r="J97" i="11"/>
  <c r="K97" i="11" s="1"/>
  <c r="L97" i="11" s="1"/>
  <c r="E97" i="11"/>
  <c r="J98" i="11"/>
  <c r="K98" i="11" s="1"/>
  <c r="F98" i="11"/>
  <c r="J99" i="11"/>
  <c r="K99" i="11" s="1"/>
  <c r="L99" i="11" s="1"/>
  <c r="F99" i="11"/>
  <c r="J100" i="11"/>
  <c r="G100" i="11"/>
  <c r="K100" i="11"/>
  <c r="J101" i="11"/>
  <c r="K101" i="11" s="1"/>
  <c r="H101" i="11"/>
  <c r="J102" i="11"/>
  <c r="K102" i="11" s="1"/>
  <c r="D102" i="11"/>
  <c r="J103" i="11"/>
  <c r="G103" i="11"/>
  <c r="K103" i="11"/>
  <c r="J105" i="11"/>
  <c r="E105" i="11"/>
  <c r="J106" i="11"/>
  <c r="H106" i="11"/>
  <c r="K106" i="11"/>
  <c r="J107" i="11"/>
  <c r="K107" i="11" s="1"/>
  <c r="F107" i="11"/>
  <c r="J108" i="11"/>
  <c r="F108" i="11"/>
  <c r="J109" i="11"/>
  <c r="H109" i="11"/>
  <c r="J110" i="11"/>
  <c r="K110" i="11" s="1"/>
  <c r="L110" i="11" s="1"/>
  <c r="F110" i="11"/>
  <c r="J111" i="11"/>
  <c r="K111" i="11" s="1"/>
  <c r="D111" i="11"/>
  <c r="J112" i="11"/>
  <c r="E112" i="11"/>
  <c r="J113" i="11"/>
  <c r="G113" i="11"/>
  <c r="J114" i="11"/>
  <c r="K114" i="11" s="1"/>
  <c r="H114" i="11"/>
  <c r="J116" i="11"/>
  <c r="K116" i="11" s="1"/>
  <c r="L116" i="11" s="1"/>
  <c r="H116" i="11"/>
  <c r="J117" i="11"/>
  <c r="K117" i="11" s="1"/>
  <c r="F117" i="11"/>
  <c r="J118" i="11"/>
  <c r="F118" i="11"/>
  <c r="J119" i="11"/>
  <c r="H119" i="11"/>
  <c r="K119" i="11" s="1"/>
  <c r="J120" i="11"/>
  <c r="K120" i="11" s="1"/>
  <c r="L120" i="11" s="1"/>
  <c r="G120" i="11"/>
  <c r="J121" i="11"/>
  <c r="K121" i="11" s="1"/>
  <c r="F121" i="11"/>
  <c r="J122" i="11"/>
  <c r="G122" i="11"/>
  <c r="J123" i="11"/>
  <c r="D123" i="11"/>
  <c r="J124" i="11"/>
  <c r="D124" i="11"/>
  <c r="K124" i="11"/>
  <c r="J125" i="11"/>
  <c r="K125" i="11" s="1"/>
  <c r="F125" i="11"/>
  <c r="J126" i="11"/>
  <c r="G126" i="11"/>
  <c r="J127" i="11"/>
  <c r="E127" i="11"/>
  <c r="J129" i="11"/>
  <c r="E129" i="11"/>
  <c r="K129" i="11"/>
  <c r="L129" i="11" s="1"/>
  <c r="J130" i="11"/>
  <c r="G130" i="11"/>
  <c r="K130" i="11"/>
  <c r="J131" i="11"/>
  <c r="K131" i="11" s="1"/>
  <c r="L131" i="11" s="1"/>
  <c r="G131" i="11"/>
  <c r="J132" i="11"/>
  <c r="K132" i="11" s="1"/>
  <c r="G132" i="11"/>
  <c r="J133" i="11"/>
  <c r="K133" i="11" s="1"/>
  <c r="L133" i="11" s="1"/>
  <c r="D133" i="11"/>
  <c r="J135" i="11"/>
  <c r="E135" i="11"/>
  <c r="J136" i="11"/>
  <c r="K136" i="11" s="1"/>
  <c r="G136" i="11"/>
  <c r="J137" i="11"/>
  <c r="K137" i="11" s="1"/>
  <c r="G137" i="11"/>
  <c r="J138" i="11"/>
  <c r="G138" i="11"/>
  <c r="J139" i="11"/>
  <c r="D139" i="11"/>
  <c r="J140" i="11"/>
  <c r="H140" i="11"/>
  <c r="K140" i="11"/>
  <c r="J141" i="11"/>
  <c r="K141" i="11" s="1"/>
  <c r="F141" i="11"/>
  <c r="J142" i="11"/>
  <c r="D142" i="11"/>
  <c r="J143" i="11"/>
  <c r="D143" i="11"/>
  <c r="J144" i="11"/>
  <c r="K144" i="11" s="1"/>
  <c r="L144" i="11" s="1"/>
  <c r="E144" i="11"/>
  <c r="J145" i="11"/>
  <c r="K145" i="11" s="1"/>
  <c r="F145" i="11"/>
  <c r="J146" i="11"/>
  <c r="G146" i="11"/>
  <c r="F40" i="11"/>
  <c r="E42" i="11"/>
  <c r="G43" i="11"/>
  <c r="F44" i="11"/>
  <c r="H49" i="11"/>
  <c r="D50" i="11"/>
  <c r="G52" i="11"/>
  <c r="D10" i="11"/>
  <c r="E10" i="11"/>
  <c r="F10" i="11"/>
  <c r="H10" i="11"/>
  <c r="D11" i="11"/>
  <c r="E11" i="11"/>
  <c r="F11" i="11"/>
  <c r="G11" i="11"/>
  <c r="I11" i="11" s="1"/>
  <c r="L11" i="11" s="1"/>
  <c r="E13" i="11"/>
  <c r="F13" i="11"/>
  <c r="G13" i="11"/>
  <c r="H13" i="11"/>
  <c r="D14" i="11"/>
  <c r="E14" i="11"/>
  <c r="F14" i="11"/>
  <c r="H14" i="11"/>
  <c r="D16" i="11"/>
  <c r="E16" i="11"/>
  <c r="F16" i="11"/>
  <c r="H16" i="11"/>
  <c r="D17" i="11"/>
  <c r="E17" i="11"/>
  <c r="F17" i="11"/>
  <c r="G17" i="11"/>
  <c r="D18" i="11"/>
  <c r="E18" i="11"/>
  <c r="F18" i="11"/>
  <c r="G18" i="11"/>
  <c r="D19" i="11"/>
  <c r="E19" i="11"/>
  <c r="G19" i="11"/>
  <c r="I19" i="11" s="1"/>
  <c r="H19" i="11"/>
  <c r="D20" i="11"/>
  <c r="E20" i="11"/>
  <c r="F20" i="11"/>
  <c r="H20" i="11"/>
  <c r="D21" i="11"/>
  <c r="E21" i="11"/>
  <c r="I21" i="11" s="1"/>
  <c r="F21" i="11"/>
  <c r="G21" i="11"/>
  <c r="D22" i="11"/>
  <c r="F22" i="11"/>
  <c r="I22" i="11" s="1"/>
  <c r="G22" i="11"/>
  <c r="H22" i="11"/>
  <c r="E23" i="11"/>
  <c r="F23" i="11"/>
  <c r="I23" i="11" s="1"/>
  <c r="G23" i="11"/>
  <c r="H23" i="11"/>
  <c r="D24" i="11"/>
  <c r="F24" i="11"/>
  <c r="G24" i="11"/>
  <c r="H24" i="11"/>
  <c r="D25" i="11"/>
  <c r="E25" i="11"/>
  <c r="F25" i="11"/>
  <c r="G25" i="11"/>
  <c r="E26" i="11"/>
  <c r="F26" i="11"/>
  <c r="G26" i="11"/>
  <c r="H26" i="11"/>
  <c r="D27" i="11"/>
  <c r="E27" i="11"/>
  <c r="F27" i="11"/>
  <c r="H27" i="11"/>
  <c r="I27" i="11"/>
  <c r="D29" i="11"/>
  <c r="E29" i="11"/>
  <c r="F29" i="11"/>
  <c r="H29" i="11"/>
  <c r="D30" i="11"/>
  <c r="E30" i="11"/>
  <c r="F30" i="11"/>
  <c r="H30" i="11"/>
  <c r="D31" i="11"/>
  <c r="E31" i="11"/>
  <c r="G31" i="11"/>
  <c r="H31" i="11"/>
  <c r="I31" i="11" s="1"/>
  <c r="L31" i="11" s="1"/>
  <c r="D32" i="11"/>
  <c r="E32" i="11"/>
  <c r="F32" i="11"/>
  <c r="H32" i="11"/>
  <c r="D33" i="11"/>
  <c r="E33" i="11"/>
  <c r="G33" i="11"/>
  <c r="H33" i="11"/>
  <c r="D34" i="11"/>
  <c r="F34" i="11"/>
  <c r="G34" i="11"/>
  <c r="H34" i="11"/>
  <c r="D35" i="11"/>
  <c r="E35" i="11"/>
  <c r="G35" i="11"/>
  <c r="I35" i="11" s="1"/>
  <c r="L35" i="11" s="1"/>
  <c r="H35" i="11"/>
  <c r="D36" i="11"/>
  <c r="E36" i="11"/>
  <c r="F36" i="11"/>
  <c r="H36" i="11"/>
  <c r="D37" i="11"/>
  <c r="F37" i="11"/>
  <c r="G37" i="11"/>
  <c r="H37" i="11"/>
  <c r="E38" i="11"/>
  <c r="F38" i="11"/>
  <c r="I38" i="11" s="1"/>
  <c r="G38" i="11"/>
  <c r="H38" i="11"/>
  <c r="D40" i="11"/>
  <c r="E40" i="11"/>
  <c r="G40" i="11"/>
  <c r="I40" i="11"/>
  <c r="D41" i="11"/>
  <c r="E41" i="11"/>
  <c r="G41" i="11"/>
  <c r="H41" i="11"/>
  <c r="D42" i="11"/>
  <c r="G42" i="11"/>
  <c r="H42" i="11"/>
  <c r="D43" i="11"/>
  <c r="F43" i="11"/>
  <c r="H43" i="11"/>
  <c r="D44" i="11"/>
  <c r="E44" i="11"/>
  <c r="I44" i="11" s="1"/>
  <c r="H44" i="11"/>
  <c r="D45" i="11"/>
  <c r="E45" i="11"/>
  <c r="G45" i="11"/>
  <c r="H45" i="11"/>
  <c r="D46" i="11"/>
  <c r="E46" i="11"/>
  <c r="F46" i="11"/>
  <c r="G46" i="11"/>
  <c r="I46" i="11"/>
  <c r="D47" i="11"/>
  <c r="E47" i="11"/>
  <c r="G47" i="11"/>
  <c r="H47" i="11"/>
  <c r="I47" i="11" s="1"/>
  <c r="D49" i="11"/>
  <c r="F49" i="11"/>
  <c r="G49" i="11"/>
  <c r="E50" i="11"/>
  <c r="F50" i="11"/>
  <c r="I50" i="11" s="1"/>
  <c r="G50" i="11"/>
  <c r="E51" i="11"/>
  <c r="F51" i="11"/>
  <c r="G51" i="11"/>
  <c r="H51" i="11"/>
  <c r="E52" i="11"/>
  <c r="F52" i="11"/>
  <c r="H52" i="11"/>
  <c r="D53" i="11"/>
  <c r="E53" i="11"/>
  <c r="I53" i="11" s="1"/>
  <c r="F53" i="11"/>
  <c r="H53" i="11"/>
  <c r="D54" i="11"/>
  <c r="E54" i="11"/>
  <c r="F54" i="11"/>
  <c r="H54" i="11"/>
  <c r="I54" i="11"/>
  <c r="D55" i="11"/>
  <c r="E55" i="11"/>
  <c r="G55" i="11"/>
  <c r="H55" i="11"/>
  <c r="D56" i="11"/>
  <c r="E56" i="11"/>
  <c r="I56" i="11" s="1"/>
  <c r="F56" i="11"/>
  <c r="G56" i="11"/>
  <c r="E57" i="11"/>
  <c r="F57" i="11"/>
  <c r="I57" i="11" s="1"/>
  <c r="G57" i="11"/>
  <c r="H57" i="11"/>
  <c r="E58" i="11"/>
  <c r="F58" i="11"/>
  <c r="G58" i="11"/>
  <c r="H58" i="11"/>
  <c r="I58" i="11"/>
  <c r="D59" i="11"/>
  <c r="F59" i="11"/>
  <c r="G59" i="11"/>
  <c r="H59" i="11"/>
  <c r="D60" i="11"/>
  <c r="F60" i="11"/>
  <c r="G60" i="11"/>
  <c r="H60" i="11"/>
  <c r="D61" i="11"/>
  <c r="F61" i="11"/>
  <c r="I61" i="11" s="1"/>
  <c r="G61" i="11"/>
  <c r="H61" i="11"/>
  <c r="D62" i="11"/>
  <c r="E62" i="11"/>
  <c r="F62" i="11"/>
  <c r="H62" i="11"/>
  <c r="I62" i="11"/>
  <c r="D63" i="11"/>
  <c r="F63" i="11"/>
  <c r="G63" i="11"/>
  <c r="H63" i="11"/>
  <c r="D64" i="11"/>
  <c r="E64" i="11"/>
  <c r="I64" i="11" s="1"/>
  <c r="F64" i="11"/>
  <c r="G64" i="11"/>
  <c r="D65" i="11"/>
  <c r="E65" i="11"/>
  <c r="I65" i="11" s="1"/>
  <c r="F65" i="11"/>
  <c r="G65" i="11"/>
  <c r="D66" i="11"/>
  <c r="E66" i="11"/>
  <c r="G66" i="11"/>
  <c r="H66" i="11"/>
  <c r="I66" i="11"/>
  <c r="D67" i="11"/>
  <c r="E67" i="11"/>
  <c r="F67" i="11"/>
  <c r="G67" i="11"/>
  <c r="E68" i="11"/>
  <c r="F68" i="11"/>
  <c r="G68" i="11"/>
  <c r="H68" i="11"/>
  <c r="D69" i="11"/>
  <c r="E69" i="11"/>
  <c r="I69" i="11" s="1"/>
  <c r="G69" i="11"/>
  <c r="H69" i="11"/>
  <c r="D70" i="11"/>
  <c r="E70" i="11"/>
  <c r="F70" i="11"/>
  <c r="H70" i="11"/>
  <c r="I70" i="11"/>
  <c r="D71" i="11"/>
  <c r="E71" i="11"/>
  <c r="F71" i="11"/>
  <c r="H71" i="11"/>
  <c r="I71" i="11" s="1"/>
  <c r="E72" i="11"/>
  <c r="F72" i="11"/>
  <c r="G72" i="11"/>
  <c r="H72" i="11"/>
  <c r="D73" i="11"/>
  <c r="E73" i="11"/>
  <c r="F73" i="11"/>
  <c r="G73" i="11"/>
  <c r="I73" i="11"/>
  <c r="D74" i="11"/>
  <c r="E74" i="11"/>
  <c r="I74" i="11" s="1"/>
  <c r="F74" i="11"/>
  <c r="H74" i="11"/>
  <c r="D76" i="11"/>
  <c r="F76" i="11"/>
  <c r="I76" i="11" s="1"/>
  <c r="G76" i="11"/>
  <c r="H76" i="11"/>
  <c r="D77" i="11"/>
  <c r="E77" i="11"/>
  <c r="I77" i="11" s="1"/>
  <c r="F77" i="11"/>
  <c r="G77" i="11"/>
  <c r="D78" i="11"/>
  <c r="E78" i="11"/>
  <c r="F78" i="11"/>
  <c r="H78" i="11"/>
  <c r="I78" i="11"/>
  <c r="E79" i="11"/>
  <c r="F79" i="11"/>
  <c r="G79" i="11"/>
  <c r="H79" i="11"/>
  <c r="I79" i="11" s="1"/>
  <c r="D80" i="11"/>
  <c r="F80" i="11"/>
  <c r="G80" i="11"/>
  <c r="H80" i="11"/>
  <c r="D81" i="11"/>
  <c r="E81" i="11"/>
  <c r="I81" i="11" s="1"/>
  <c r="G81" i="11"/>
  <c r="H81" i="11"/>
  <c r="D82" i="11"/>
  <c r="E82" i="11"/>
  <c r="I82" i="11" s="1"/>
  <c r="F82" i="11"/>
  <c r="G82" i="11"/>
  <c r="D83" i="11"/>
  <c r="E83" i="11"/>
  <c r="G83" i="11"/>
  <c r="H83" i="11"/>
  <c r="I83" i="11"/>
  <c r="D85" i="11"/>
  <c r="E85" i="11"/>
  <c r="I85" i="11" s="1"/>
  <c r="G85" i="11"/>
  <c r="H85" i="11"/>
  <c r="E86" i="11"/>
  <c r="F86" i="11"/>
  <c r="I86" i="11" s="1"/>
  <c r="G86" i="11"/>
  <c r="H86" i="11"/>
  <c r="D87" i="11"/>
  <c r="E87" i="11"/>
  <c r="F87" i="11"/>
  <c r="G87" i="11"/>
  <c r="I87" i="11"/>
  <c r="D88" i="11"/>
  <c r="F88" i="11"/>
  <c r="G88" i="11"/>
  <c r="I88" i="11" s="1"/>
  <c r="H88" i="11"/>
  <c r="E89" i="11"/>
  <c r="F89" i="11"/>
  <c r="G89" i="11"/>
  <c r="I89" i="11" s="1"/>
  <c r="H89" i="11"/>
  <c r="D90" i="11"/>
  <c r="E90" i="11"/>
  <c r="I90" i="11" s="1"/>
  <c r="F90" i="11"/>
  <c r="H90" i="11"/>
  <c r="D91" i="11"/>
  <c r="F91" i="11"/>
  <c r="G91" i="11"/>
  <c r="H91" i="11"/>
  <c r="I91" i="11"/>
  <c r="D92" i="11"/>
  <c r="F92" i="11"/>
  <c r="I92" i="11" s="1"/>
  <c r="G92" i="11"/>
  <c r="H92" i="11"/>
  <c r="D94" i="11"/>
  <c r="E94" i="11"/>
  <c r="I94" i="11" s="1"/>
  <c r="G94" i="11"/>
  <c r="H94" i="11"/>
  <c r="D95" i="11"/>
  <c r="E95" i="11"/>
  <c r="F95" i="11"/>
  <c r="H95" i="11"/>
  <c r="I95" i="11"/>
  <c r="E96" i="11"/>
  <c r="F96" i="11"/>
  <c r="G96" i="11"/>
  <c r="I96" i="11" s="1"/>
  <c r="H96" i="11"/>
  <c r="D97" i="11"/>
  <c r="F97" i="11"/>
  <c r="G97" i="11"/>
  <c r="I97" i="11" s="1"/>
  <c r="H97" i="11"/>
  <c r="D98" i="11"/>
  <c r="E98" i="11"/>
  <c r="I98" i="11" s="1"/>
  <c r="G98" i="11"/>
  <c r="H98" i="11"/>
  <c r="D99" i="11"/>
  <c r="E99" i="11"/>
  <c r="G99" i="11"/>
  <c r="H99" i="11"/>
  <c r="I99" i="11"/>
  <c r="D100" i="11"/>
  <c r="E100" i="11"/>
  <c r="F100" i="11"/>
  <c r="H100" i="11"/>
  <c r="I100" i="11" s="1"/>
  <c r="D101" i="11"/>
  <c r="E101" i="11"/>
  <c r="F101" i="11"/>
  <c r="I101" i="11" s="1"/>
  <c r="G101" i="11"/>
  <c r="E102" i="11"/>
  <c r="F102" i="11"/>
  <c r="I102" i="11" s="1"/>
  <c r="G102" i="11"/>
  <c r="H102" i="11"/>
  <c r="D103" i="11"/>
  <c r="E103" i="11"/>
  <c r="F103" i="11"/>
  <c r="H103" i="11"/>
  <c r="I103" i="11"/>
  <c r="D105" i="11"/>
  <c r="F105" i="11"/>
  <c r="G105" i="11"/>
  <c r="I105" i="11" s="1"/>
  <c r="H105" i="11"/>
  <c r="D106" i="11"/>
  <c r="E106" i="11"/>
  <c r="I106" i="11" s="1"/>
  <c r="F106" i="11"/>
  <c r="G106" i="11"/>
  <c r="D107" i="11"/>
  <c r="E107" i="11"/>
  <c r="G107" i="11"/>
  <c r="H107" i="11"/>
  <c r="I107" i="11"/>
  <c r="D108" i="11"/>
  <c r="E108" i="11"/>
  <c r="G108" i="11"/>
  <c r="H108" i="11"/>
  <c r="I108" i="11" s="1"/>
  <c r="D109" i="11"/>
  <c r="E109" i="11"/>
  <c r="F109" i="11"/>
  <c r="I109" i="11" s="1"/>
  <c r="G109" i="11"/>
  <c r="D110" i="11"/>
  <c r="E110" i="11"/>
  <c r="I110" i="11" s="1"/>
  <c r="G110" i="11"/>
  <c r="H110" i="11"/>
  <c r="E111" i="11"/>
  <c r="F111" i="11"/>
  <c r="G111" i="11"/>
  <c r="H111" i="11"/>
  <c r="I111" i="11"/>
  <c r="D112" i="11"/>
  <c r="F112" i="11"/>
  <c r="G112" i="11"/>
  <c r="H112" i="11"/>
  <c r="I112" i="11" s="1"/>
  <c r="D113" i="11"/>
  <c r="E113" i="11"/>
  <c r="F113" i="11"/>
  <c r="I113" i="11" s="1"/>
  <c r="H113" i="11"/>
  <c r="D114" i="11"/>
  <c r="E114" i="11"/>
  <c r="I114" i="11" s="1"/>
  <c r="F114" i="11"/>
  <c r="G114" i="11"/>
  <c r="D116" i="11"/>
  <c r="E116" i="11"/>
  <c r="F116" i="11"/>
  <c r="G116" i="11"/>
  <c r="I116" i="11" s="1"/>
  <c r="D117" i="11"/>
  <c r="E117" i="11"/>
  <c r="G117" i="11"/>
  <c r="I117" i="11" s="1"/>
  <c r="H117" i="11"/>
  <c r="D118" i="11"/>
  <c r="E118" i="11"/>
  <c r="I118" i="11" s="1"/>
  <c r="G118" i="11"/>
  <c r="H118" i="11"/>
  <c r="D119" i="11"/>
  <c r="E119" i="11"/>
  <c r="F119" i="11"/>
  <c r="G119" i="11"/>
  <c r="I119" i="11"/>
  <c r="D120" i="11"/>
  <c r="E120" i="11"/>
  <c r="F120" i="11"/>
  <c r="H120" i="11"/>
  <c r="I120" i="11" s="1"/>
  <c r="D121" i="11"/>
  <c r="E121" i="11"/>
  <c r="G121" i="11"/>
  <c r="I121" i="11" s="1"/>
  <c r="H121" i="11"/>
  <c r="D122" i="11"/>
  <c r="E122" i="11"/>
  <c r="I122" i="11" s="1"/>
  <c r="F122" i="11"/>
  <c r="H122" i="11"/>
  <c r="E123" i="11"/>
  <c r="F123" i="11"/>
  <c r="G123" i="11"/>
  <c r="H123" i="11"/>
  <c r="I123" i="11"/>
  <c r="E124" i="11"/>
  <c r="F124" i="11"/>
  <c r="G124" i="11"/>
  <c r="H124" i="11"/>
  <c r="I124" i="11" s="1"/>
  <c r="D125" i="11"/>
  <c r="E125" i="11"/>
  <c r="G125" i="11"/>
  <c r="I125" i="11" s="1"/>
  <c r="H125" i="11"/>
  <c r="D126" i="11"/>
  <c r="E126" i="11"/>
  <c r="I126" i="11" s="1"/>
  <c r="F126" i="11"/>
  <c r="H126" i="11"/>
  <c r="D127" i="11"/>
  <c r="F127" i="11"/>
  <c r="G127" i="11"/>
  <c r="H127" i="11"/>
  <c r="I127" i="11"/>
  <c r="D129" i="11"/>
  <c r="F129" i="11"/>
  <c r="G129" i="11"/>
  <c r="I129" i="11" s="1"/>
  <c r="I134" i="11" s="1"/>
  <c r="H129" i="11"/>
  <c r="D130" i="11"/>
  <c r="E130" i="11"/>
  <c r="I130" i="11" s="1"/>
  <c r="F130" i="11"/>
  <c r="H130" i="11"/>
  <c r="D131" i="11"/>
  <c r="E131" i="11"/>
  <c r="F131" i="11"/>
  <c r="H131" i="11"/>
  <c r="I131" i="11"/>
  <c r="D132" i="11"/>
  <c r="E132" i="11"/>
  <c r="F132" i="11"/>
  <c r="H132" i="11"/>
  <c r="I132" i="11" s="1"/>
  <c r="E133" i="11"/>
  <c r="F133" i="11"/>
  <c r="G133" i="11"/>
  <c r="I133" i="11" s="1"/>
  <c r="H133" i="11"/>
  <c r="D135" i="11"/>
  <c r="F135" i="11"/>
  <c r="G135" i="11"/>
  <c r="H135" i="11"/>
  <c r="I135" i="11"/>
  <c r="D136" i="11"/>
  <c r="E136" i="11"/>
  <c r="F136" i="11"/>
  <c r="H136" i="11"/>
  <c r="I136" i="11" s="1"/>
  <c r="D137" i="11"/>
  <c r="E137" i="11"/>
  <c r="F137" i="11"/>
  <c r="I137" i="11" s="1"/>
  <c r="H137" i="11"/>
  <c r="D138" i="11"/>
  <c r="E138" i="11"/>
  <c r="I138" i="11" s="1"/>
  <c r="F138" i="11"/>
  <c r="H138" i="11"/>
  <c r="E139" i="11"/>
  <c r="F139" i="11"/>
  <c r="G139" i="11"/>
  <c r="H139" i="11"/>
  <c r="I139" i="11"/>
  <c r="D140" i="11"/>
  <c r="E140" i="11"/>
  <c r="F140" i="11"/>
  <c r="G140" i="11"/>
  <c r="I140" i="11" s="1"/>
  <c r="D141" i="11"/>
  <c r="E141" i="11"/>
  <c r="G141" i="11"/>
  <c r="I141" i="11" s="1"/>
  <c r="H141" i="11"/>
  <c r="E142" i="11"/>
  <c r="F142" i="11"/>
  <c r="I142" i="11" s="1"/>
  <c r="G142" i="11"/>
  <c r="H142" i="11"/>
  <c r="E143" i="11"/>
  <c r="F143" i="11"/>
  <c r="G143" i="11"/>
  <c r="H143" i="11"/>
  <c r="I143" i="11"/>
  <c r="D144" i="11"/>
  <c r="F144" i="11"/>
  <c r="G144" i="11"/>
  <c r="H144" i="11"/>
  <c r="I144" i="11" s="1"/>
  <c r="D145" i="11"/>
  <c r="E145" i="11"/>
  <c r="G145" i="11"/>
  <c r="I145" i="11" s="1"/>
  <c r="H145" i="11"/>
  <c r="D146" i="11"/>
  <c r="E146" i="11"/>
  <c r="I146" i="11" s="1"/>
  <c r="F146" i="11"/>
  <c r="H146" i="11"/>
  <c r="T55" i="7"/>
  <c r="T52" i="7"/>
  <c r="R55" i="7"/>
  <c r="P55" i="7"/>
  <c r="N55" i="7"/>
  <c r="L55" i="7"/>
  <c r="J55" i="7"/>
  <c r="H55" i="7"/>
  <c r="F55" i="7"/>
  <c r="D55" i="7"/>
  <c r="R52" i="7"/>
  <c r="D52" i="7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AQ117" i="6"/>
  <c r="AP117" i="6"/>
  <c r="AO117" i="6"/>
  <c r="AN117" i="6"/>
  <c r="AM117" i="6"/>
  <c r="AL117" i="6"/>
  <c r="AK117" i="6"/>
  <c r="AJ117" i="6"/>
  <c r="AI117" i="6"/>
  <c r="AH117" i="6"/>
  <c r="AG117" i="6"/>
  <c r="Q35" i="7" s="1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AQ116" i="6"/>
  <c r="AP116" i="6"/>
  <c r="AO116" i="6"/>
  <c r="AN116" i="6"/>
  <c r="AM116" i="6"/>
  <c r="AL116" i="6"/>
  <c r="AK116" i="6"/>
  <c r="Q39" i="7" s="1"/>
  <c r="AK115" i="6"/>
  <c r="AJ116" i="6"/>
  <c r="AI116" i="6"/>
  <c r="AH116" i="6"/>
  <c r="AG116" i="6"/>
  <c r="AF116" i="6"/>
  <c r="AE116" i="6"/>
  <c r="Q33" i="7" s="1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Q17" i="7" s="1"/>
  <c r="N116" i="6"/>
  <c r="M116" i="6"/>
  <c r="M115" i="6"/>
  <c r="L116" i="6"/>
  <c r="K116" i="6"/>
  <c r="J116" i="6"/>
  <c r="I116" i="6"/>
  <c r="H116" i="6"/>
  <c r="AR116" i="6" s="1"/>
  <c r="AS116" i="6" s="1"/>
  <c r="G116" i="6"/>
  <c r="F116" i="6"/>
  <c r="E116" i="6"/>
  <c r="E115" i="6"/>
  <c r="D116" i="6"/>
  <c r="AQ115" i="6"/>
  <c r="Q45" i="7" s="1"/>
  <c r="AP115" i="6"/>
  <c r="Q44" i="7" s="1"/>
  <c r="AO115" i="6"/>
  <c r="AN115" i="6"/>
  <c r="Q42" i="7" s="1"/>
  <c r="AM115" i="6"/>
  <c r="AL115" i="6"/>
  <c r="Q40" i="7" s="1"/>
  <c r="AJ115" i="6"/>
  <c r="AI115" i="6"/>
  <c r="AH115" i="6"/>
  <c r="Q36" i="7" s="1"/>
  <c r="AG115" i="6"/>
  <c r="AF115" i="6"/>
  <c r="Q34" i="7"/>
  <c r="AE115" i="6"/>
  <c r="AD115" i="6"/>
  <c r="AC115" i="6"/>
  <c r="AB115" i="6"/>
  <c r="AA115" i="6"/>
  <c r="Z115" i="6"/>
  <c r="Y115" i="6"/>
  <c r="X115" i="6"/>
  <c r="Q26" i="7" s="1"/>
  <c r="W115" i="6"/>
  <c r="V115" i="6"/>
  <c r="U115" i="6"/>
  <c r="T115" i="6"/>
  <c r="Q22" i="7" s="1"/>
  <c r="S115" i="6"/>
  <c r="R115" i="6"/>
  <c r="Q115" i="6"/>
  <c r="P115" i="6"/>
  <c r="Q18" i="7" s="1"/>
  <c r="O115" i="6"/>
  <c r="N115" i="6"/>
  <c r="Q16" i="7" s="1"/>
  <c r="L115" i="6"/>
  <c r="Q14" i="7" s="1"/>
  <c r="K115" i="6"/>
  <c r="J115" i="6"/>
  <c r="I115" i="6"/>
  <c r="H115" i="6"/>
  <c r="G115" i="6"/>
  <c r="F115" i="6"/>
  <c r="D115" i="6"/>
  <c r="Q6" i="7" s="1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P52" i="7"/>
  <c r="N52" i="7"/>
  <c r="L52" i="7"/>
  <c r="J52" i="7"/>
  <c r="H52" i="7"/>
  <c r="F52" i="7"/>
  <c r="E1" i="11"/>
  <c r="D1" i="10"/>
  <c r="J3" i="11"/>
  <c r="AQ4" i="6"/>
  <c r="E45" i="7" s="1"/>
  <c r="AQ5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64" i="6"/>
  <c r="AQ65" i="6"/>
  <c r="AQ66" i="6"/>
  <c r="AQ67" i="6"/>
  <c r="AQ68" i="6"/>
  <c r="AQ69" i="6"/>
  <c r="AQ70" i="6"/>
  <c r="AQ71" i="6"/>
  <c r="AQ75" i="6"/>
  <c r="AQ76" i="6"/>
  <c r="AQ77" i="6"/>
  <c r="AQ78" i="6"/>
  <c r="M45" i="7" s="1"/>
  <c r="AQ79" i="6"/>
  <c r="AQ80" i="6"/>
  <c r="AQ81" i="6"/>
  <c r="AQ82" i="6"/>
  <c r="AQ83" i="6"/>
  <c r="AQ84" i="6"/>
  <c r="AQ85" i="6"/>
  <c r="AQ86" i="6"/>
  <c r="N45" i="7" s="1"/>
  <c r="AQ87" i="6"/>
  <c r="AQ88" i="6"/>
  <c r="AQ89" i="6"/>
  <c r="AQ90" i="6"/>
  <c r="AQ91" i="6"/>
  <c r="AQ92" i="6"/>
  <c r="AQ93" i="6"/>
  <c r="AQ94" i="6"/>
  <c r="O45" i="7" s="1"/>
  <c r="AQ95" i="6"/>
  <c r="AQ96" i="6"/>
  <c r="AQ97" i="6"/>
  <c r="AQ98" i="6"/>
  <c r="AQ99" i="6"/>
  <c r="AQ100" i="6"/>
  <c r="AQ101" i="6"/>
  <c r="AQ102" i="6"/>
  <c r="AQ103" i="6"/>
  <c r="AQ104" i="6"/>
  <c r="AQ105" i="6"/>
  <c r="AQ106" i="6"/>
  <c r="P45" i="7" s="1"/>
  <c r="AQ107" i="6"/>
  <c r="AQ108" i="6"/>
  <c r="AQ109" i="6"/>
  <c r="AQ110" i="6"/>
  <c r="AQ111" i="6"/>
  <c r="AQ112" i="6"/>
  <c r="AQ113" i="6"/>
  <c r="AQ114" i="6"/>
  <c r="AQ120" i="6"/>
  <c r="AQ121" i="6"/>
  <c r="AQ122" i="6"/>
  <c r="AQ123" i="6"/>
  <c r="AQ124" i="6"/>
  <c r="AQ125" i="6"/>
  <c r="AQ126" i="6"/>
  <c r="AQ127" i="6"/>
  <c r="AQ128" i="6"/>
  <c r="AQ129" i="6"/>
  <c r="AQ130" i="6"/>
  <c r="AQ131" i="6"/>
  <c r="AP4" i="6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64" i="6"/>
  <c r="AP65" i="6"/>
  <c r="AP66" i="6"/>
  <c r="AP67" i="6"/>
  <c r="AP68" i="6"/>
  <c r="AP69" i="6"/>
  <c r="AP70" i="6"/>
  <c r="AP71" i="6"/>
  <c r="AP75" i="6"/>
  <c r="AP76" i="6"/>
  <c r="AP77" i="6"/>
  <c r="AP78" i="6"/>
  <c r="AP79" i="6"/>
  <c r="AP80" i="6"/>
  <c r="AP81" i="6"/>
  <c r="AP82" i="6"/>
  <c r="AP83" i="6"/>
  <c r="AP84" i="6"/>
  <c r="AP85" i="6"/>
  <c r="N44" i="7" s="1"/>
  <c r="AP86" i="6"/>
  <c r="AP87" i="6"/>
  <c r="AP88" i="6"/>
  <c r="AP89" i="6"/>
  <c r="AP90" i="6"/>
  <c r="AP91" i="6"/>
  <c r="AP92" i="6"/>
  <c r="AP93" i="6"/>
  <c r="AP94" i="6"/>
  <c r="AP95" i="6"/>
  <c r="AP96" i="6"/>
  <c r="AP97" i="6"/>
  <c r="AP98" i="6"/>
  <c r="AP99" i="6"/>
  <c r="AP100" i="6"/>
  <c r="AP101" i="6"/>
  <c r="AP102" i="6"/>
  <c r="AP103" i="6"/>
  <c r="AP104" i="6"/>
  <c r="AP105" i="6"/>
  <c r="AP106" i="6"/>
  <c r="AP107" i="6"/>
  <c r="AP108" i="6"/>
  <c r="AP109" i="6"/>
  <c r="AP110" i="6"/>
  <c r="AP111" i="6"/>
  <c r="AP112" i="6"/>
  <c r="AP113" i="6"/>
  <c r="AP114" i="6"/>
  <c r="AP120" i="6"/>
  <c r="AP121" i="6"/>
  <c r="AP122" i="6"/>
  <c r="AP123" i="6"/>
  <c r="AP124" i="6"/>
  <c r="AP125" i="6"/>
  <c r="AP126" i="6"/>
  <c r="AP127" i="6"/>
  <c r="AP128" i="6"/>
  <c r="AP129" i="6"/>
  <c r="AP130" i="6"/>
  <c r="AP131" i="6"/>
  <c r="AO4" i="6"/>
  <c r="AO5" i="6"/>
  <c r="AO6" i="6"/>
  <c r="AO7" i="6"/>
  <c r="F43" i="7" s="1"/>
  <c r="AO8" i="6"/>
  <c r="AO9" i="6"/>
  <c r="G43" i="7" s="1"/>
  <c r="AO10" i="6"/>
  <c r="AO11" i="6"/>
  <c r="AO12" i="6"/>
  <c r="AO13" i="6"/>
  <c r="AO14" i="6"/>
  <c r="AO15" i="6"/>
  <c r="AO16" i="6"/>
  <c r="AO17" i="6"/>
  <c r="AO18" i="6"/>
  <c r="AO19" i="6"/>
  <c r="AO64" i="6"/>
  <c r="AO65" i="6"/>
  <c r="AO66" i="6"/>
  <c r="AO67" i="6"/>
  <c r="AO68" i="6"/>
  <c r="AO69" i="6"/>
  <c r="AO70" i="6"/>
  <c r="AO71" i="6"/>
  <c r="AO75" i="6"/>
  <c r="AO76" i="6"/>
  <c r="AO77" i="6"/>
  <c r="AO78" i="6"/>
  <c r="AO79" i="6"/>
  <c r="AO80" i="6"/>
  <c r="AO81" i="6"/>
  <c r="AO82" i="6"/>
  <c r="AO83" i="6"/>
  <c r="AO84" i="6"/>
  <c r="AO85" i="6"/>
  <c r="N43" i="7" s="1"/>
  <c r="AO86" i="6"/>
  <c r="AO87" i="6"/>
  <c r="AO88" i="6"/>
  <c r="AO89" i="6"/>
  <c r="AO90" i="6"/>
  <c r="AO91" i="6"/>
  <c r="AO92" i="6"/>
  <c r="AO93" i="6"/>
  <c r="AO94" i="6"/>
  <c r="AO95" i="6"/>
  <c r="AO96" i="6"/>
  <c r="AO97" i="6"/>
  <c r="AO98" i="6"/>
  <c r="AO99" i="6"/>
  <c r="AO100" i="6"/>
  <c r="AO101" i="6"/>
  <c r="AO102" i="6"/>
  <c r="AO103" i="6"/>
  <c r="AO104" i="6"/>
  <c r="AO105" i="6"/>
  <c r="AO106" i="6"/>
  <c r="AO107" i="6"/>
  <c r="AO108" i="6"/>
  <c r="AO109" i="6"/>
  <c r="AO110" i="6"/>
  <c r="AO111" i="6"/>
  <c r="AO112" i="6"/>
  <c r="AO113" i="6"/>
  <c r="AO114" i="6"/>
  <c r="AO120" i="6"/>
  <c r="AO121" i="6"/>
  <c r="AO122" i="6"/>
  <c r="AO123" i="6"/>
  <c r="AO124" i="6"/>
  <c r="AO125" i="6"/>
  <c r="AO126" i="6"/>
  <c r="AO127" i="6"/>
  <c r="AO128" i="6"/>
  <c r="AO129" i="6"/>
  <c r="AO130" i="6"/>
  <c r="AO131" i="6"/>
  <c r="AN4" i="6"/>
  <c r="AN5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64" i="6"/>
  <c r="AN65" i="6"/>
  <c r="AN66" i="6"/>
  <c r="AN67" i="6"/>
  <c r="AN68" i="6"/>
  <c r="AN69" i="6"/>
  <c r="AN70" i="6"/>
  <c r="AN71" i="6"/>
  <c r="AN75" i="6"/>
  <c r="AN76" i="6"/>
  <c r="AN77" i="6"/>
  <c r="AN78" i="6"/>
  <c r="AN79" i="6"/>
  <c r="AN80" i="6"/>
  <c r="AN81" i="6"/>
  <c r="AN82" i="6"/>
  <c r="AN83" i="6"/>
  <c r="AN84" i="6"/>
  <c r="AN85" i="6"/>
  <c r="AN86" i="6"/>
  <c r="AN87" i="6"/>
  <c r="AN88" i="6"/>
  <c r="AN89" i="6"/>
  <c r="AN90" i="6"/>
  <c r="AN91" i="6"/>
  <c r="AN92" i="6"/>
  <c r="AN93" i="6"/>
  <c r="AN94" i="6"/>
  <c r="AN95" i="6"/>
  <c r="AN96" i="6"/>
  <c r="AN97" i="6"/>
  <c r="AN98" i="6"/>
  <c r="AN99" i="6"/>
  <c r="AN100" i="6"/>
  <c r="AN101" i="6"/>
  <c r="AN102" i="6"/>
  <c r="AN103" i="6"/>
  <c r="AN104" i="6"/>
  <c r="AN105" i="6"/>
  <c r="AN106" i="6"/>
  <c r="AN107" i="6"/>
  <c r="AN108" i="6"/>
  <c r="AN109" i="6"/>
  <c r="AN110" i="6"/>
  <c r="AN111" i="6"/>
  <c r="AN112" i="6"/>
  <c r="AN113" i="6"/>
  <c r="AN114" i="6"/>
  <c r="AN120" i="6"/>
  <c r="AN121" i="6"/>
  <c r="R42" i="7" s="1"/>
  <c r="AN122" i="6"/>
  <c r="AN123" i="6"/>
  <c r="AN124" i="6"/>
  <c r="AN125" i="6"/>
  <c r="AN126" i="6"/>
  <c r="AN127" i="6"/>
  <c r="AN128" i="6"/>
  <c r="AN129" i="6"/>
  <c r="AN130" i="6"/>
  <c r="AN131" i="6"/>
  <c r="AM4" i="6"/>
  <c r="AM5" i="6"/>
  <c r="E41" i="7" s="1"/>
  <c r="AM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64" i="6"/>
  <c r="AM65" i="6"/>
  <c r="AM66" i="6"/>
  <c r="AM67" i="6"/>
  <c r="AM68" i="6"/>
  <c r="AM69" i="6"/>
  <c r="AM70" i="6"/>
  <c r="AM71" i="6"/>
  <c r="AM75" i="6"/>
  <c r="AM76" i="6"/>
  <c r="AM77" i="6"/>
  <c r="AM78" i="6"/>
  <c r="AM79" i="6"/>
  <c r="AM80" i="6"/>
  <c r="AM81" i="6"/>
  <c r="AM82" i="6"/>
  <c r="AM83" i="6"/>
  <c r="AM84" i="6"/>
  <c r="AM85" i="6"/>
  <c r="AM86" i="6"/>
  <c r="AM87" i="6"/>
  <c r="AM88" i="6"/>
  <c r="AM89" i="6"/>
  <c r="AM90" i="6"/>
  <c r="AM91" i="6"/>
  <c r="AM92" i="6"/>
  <c r="AM93" i="6"/>
  <c r="AM94" i="6"/>
  <c r="AM95" i="6"/>
  <c r="AM96" i="6"/>
  <c r="AM97" i="6"/>
  <c r="AM98" i="6"/>
  <c r="AM99" i="6"/>
  <c r="AM100" i="6"/>
  <c r="AM101" i="6"/>
  <c r="AM102" i="6"/>
  <c r="AM103" i="6"/>
  <c r="AM104" i="6"/>
  <c r="AM105" i="6"/>
  <c r="AM106" i="6"/>
  <c r="AM107" i="6"/>
  <c r="AM108" i="6"/>
  <c r="AM109" i="6"/>
  <c r="AM110" i="6"/>
  <c r="AM111" i="6"/>
  <c r="AM112" i="6"/>
  <c r="AM113" i="6"/>
  <c r="AM114" i="6"/>
  <c r="AM120" i="6"/>
  <c r="AM121" i="6"/>
  <c r="AM122" i="6"/>
  <c r="AM123" i="6"/>
  <c r="AM124" i="6"/>
  <c r="AM125" i="6"/>
  <c r="AM126" i="6"/>
  <c r="AM127" i="6"/>
  <c r="AM128" i="6"/>
  <c r="AM129" i="6"/>
  <c r="AM130" i="6"/>
  <c r="AM131" i="6"/>
  <c r="AL4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G40" i="7"/>
  <c r="AL64" i="6"/>
  <c r="AL65" i="6"/>
  <c r="AL66" i="6"/>
  <c r="AL67" i="6"/>
  <c r="AL68" i="6"/>
  <c r="AL69" i="6"/>
  <c r="AL70" i="6"/>
  <c r="AL71" i="6"/>
  <c r="AL75" i="6"/>
  <c r="AL76" i="6"/>
  <c r="AL77" i="6"/>
  <c r="AL78" i="6"/>
  <c r="AL79" i="6"/>
  <c r="AL80" i="6"/>
  <c r="AL81" i="6"/>
  <c r="AL82" i="6"/>
  <c r="AL83" i="6"/>
  <c r="N40" i="7" s="1"/>
  <c r="AL84" i="6"/>
  <c r="AL85" i="6"/>
  <c r="AL86" i="6"/>
  <c r="AL87" i="6"/>
  <c r="AL88" i="6"/>
  <c r="AL89" i="6"/>
  <c r="AL90" i="6"/>
  <c r="AL91" i="6"/>
  <c r="AL92" i="6"/>
  <c r="AL93" i="6"/>
  <c r="AL94" i="6"/>
  <c r="AL95" i="6"/>
  <c r="AL96" i="6"/>
  <c r="AL97" i="6"/>
  <c r="AL98" i="6"/>
  <c r="AL99" i="6"/>
  <c r="AL100" i="6"/>
  <c r="AL101" i="6"/>
  <c r="AL102" i="6"/>
  <c r="AL103" i="6"/>
  <c r="AL104" i="6"/>
  <c r="AL105" i="6"/>
  <c r="AL106" i="6"/>
  <c r="AL107" i="6"/>
  <c r="AL108" i="6"/>
  <c r="AL109" i="6"/>
  <c r="AL110" i="6"/>
  <c r="AL111" i="6"/>
  <c r="AL112" i="6"/>
  <c r="AL113" i="6"/>
  <c r="AL114" i="6"/>
  <c r="AL120" i="6"/>
  <c r="AL121" i="6"/>
  <c r="AL122" i="6"/>
  <c r="AL123" i="6"/>
  <c r="AL124" i="6"/>
  <c r="AL125" i="6"/>
  <c r="AL126" i="6"/>
  <c r="AL127" i="6"/>
  <c r="AL128" i="6"/>
  <c r="AL129" i="6"/>
  <c r="AL130" i="6"/>
  <c r="AL131" i="6"/>
  <c r="AK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G39" i="7" s="1"/>
  <c r="AK64" i="6"/>
  <c r="AK65" i="6"/>
  <c r="AK66" i="6"/>
  <c r="AK67" i="6"/>
  <c r="AK68" i="6"/>
  <c r="AK69" i="6"/>
  <c r="AK70" i="6"/>
  <c r="AK71" i="6"/>
  <c r="AK75" i="6"/>
  <c r="AK76" i="6"/>
  <c r="AK77" i="6"/>
  <c r="AK78" i="6"/>
  <c r="AK79" i="6"/>
  <c r="AK80" i="6"/>
  <c r="AK81" i="6"/>
  <c r="AK82" i="6"/>
  <c r="M39" i="7"/>
  <c r="AK83" i="6"/>
  <c r="AK84" i="6"/>
  <c r="AK85" i="6"/>
  <c r="AK86" i="6"/>
  <c r="AK87" i="6"/>
  <c r="AK88" i="6"/>
  <c r="AK89" i="6"/>
  <c r="AK90" i="6"/>
  <c r="AK91" i="6"/>
  <c r="AK92" i="6"/>
  <c r="AK93" i="6"/>
  <c r="AK94" i="6"/>
  <c r="AK95" i="6"/>
  <c r="AK96" i="6"/>
  <c r="AK97" i="6"/>
  <c r="AK98" i="6"/>
  <c r="AK99" i="6"/>
  <c r="AK100" i="6"/>
  <c r="AK101" i="6"/>
  <c r="AK102" i="6"/>
  <c r="AK103" i="6"/>
  <c r="AK104" i="6"/>
  <c r="AK105" i="6"/>
  <c r="AK106" i="6"/>
  <c r="AK107" i="6"/>
  <c r="AK108" i="6"/>
  <c r="AK109" i="6"/>
  <c r="AK110" i="6"/>
  <c r="AK111" i="6"/>
  <c r="AK112" i="6"/>
  <c r="AK113" i="6"/>
  <c r="AK114" i="6"/>
  <c r="AK120" i="6"/>
  <c r="AK121" i="6"/>
  <c r="AK122" i="6"/>
  <c r="AK123" i="6"/>
  <c r="AK124" i="6"/>
  <c r="AK125" i="6"/>
  <c r="AK126" i="6"/>
  <c r="AK127" i="6"/>
  <c r="AK128" i="6"/>
  <c r="AK129" i="6"/>
  <c r="AK130" i="6"/>
  <c r="AK131" i="6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64" i="6"/>
  <c r="AJ65" i="6"/>
  <c r="AJ66" i="6"/>
  <c r="AJ67" i="6"/>
  <c r="AJ68" i="6"/>
  <c r="AJ69" i="6"/>
  <c r="AJ70" i="6"/>
  <c r="AJ71" i="6"/>
  <c r="AJ75" i="6"/>
  <c r="AJ76" i="6"/>
  <c r="AJ77" i="6"/>
  <c r="AJ78" i="6"/>
  <c r="AJ79" i="6"/>
  <c r="AJ80" i="6"/>
  <c r="AJ81" i="6"/>
  <c r="AJ82" i="6"/>
  <c r="AJ83" i="6"/>
  <c r="AJ84" i="6"/>
  <c r="AJ85" i="6"/>
  <c r="AJ86" i="6"/>
  <c r="AJ87" i="6"/>
  <c r="AJ88" i="6"/>
  <c r="AJ89" i="6"/>
  <c r="AJ90" i="6"/>
  <c r="AJ91" i="6"/>
  <c r="AJ92" i="6"/>
  <c r="AJ93" i="6"/>
  <c r="AJ94" i="6"/>
  <c r="AJ95" i="6"/>
  <c r="AJ96" i="6"/>
  <c r="AJ97" i="6"/>
  <c r="AJ98" i="6"/>
  <c r="AJ99" i="6"/>
  <c r="AJ100" i="6"/>
  <c r="AJ101" i="6"/>
  <c r="AJ102" i="6"/>
  <c r="AJ103" i="6"/>
  <c r="AJ104" i="6"/>
  <c r="AJ105" i="6"/>
  <c r="AJ106" i="6"/>
  <c r="AJ107" i="6"/>
  <c r="AJ108" i="6"/>
  <c r="AJ109" i="6"/>
  <c r="AJ110" i="6"/>
  <c r="AJ111" i="6"/>
  <c r="AJ112" i="6"/>
  <c r="AJ113" i="6"/>
  <c r="AJ114" i="6"/>
  <c r="AJ120" i="6"/>
  <c r="AJ121" i="6"/>
  <c r="AJ122" i="6"/>
  <c r="AJ123" i="6"/>
  <c r="AJ124" i="6"/>
  <c r="AJ125" i="6"/>
  <c r="AJ126" i="6"/>
  <c r="AJ127" i="6"/>
  <c r="AJ128" i="6"/>
  <c r="AJ129" i="6"/>
  <c r="AJ130" i="6"/>
  <c r="AJ131" i="6"/>
  <c r="AI4" i="6"/>
  <c r="AI5" i="6"/>
  <c r="AI6" i="6"/>
  <c r="AI7" i="6"/>
  <c r="F37" i="7" s="1"/>
  <c r="AI8" i="6"/>
  <c r="AI9" i="6"/>
  <c r="AI10" i="6"/>
  <c r="AI11" i="6"/>
  <c r="AI12" i="6"/>
  <c r="AI13" i="6"/>
  <c r="AI14" i="6"/>
  <c r="AI15" i="6"/>
  <c r="AI16" i="6"/>
  <c r="AI17" i="6"/>
  <c r="AI18" i="6"/>
  <c r="AI19" i="6"/>
  <c r="AI64" i="6"/>
  <c r="AI65" i="6"/>
  <c r="AI66" i="6"/>
  <c r="AI67" i="6"/>
  <c r="AI68" i="6"/>
  <c r="AI69" i="6"/>
  <c r="AI70" i="6"/>
  <c r="AI71" i="6"/>
  <c r="AI75" i="6"/>
  <c r="AI76" i="6"/>
  <c r="AI77" i="6"/>
  <c r="AI78" i="6"/>
  <c r="AI79" i="6"/>
  <c r="AI80" i="6"/>
  <c r="AI81" i="6"/>
  <c r="AI82" i="6"/>
  <c r="AI83" i="6"/>
  <c r="AI84" i="6"/>
  <c r="AI85" i="6"/>
  <c r="AI86" i="6"/>
  <c r="AI87" i="6"/>
  <c r="AI88" i="6"/>
  <c r="AI89" i="6"/>
  <c r="AI90" i="6"/>
  <c r="AI91" i="6"/>
  <c r="AI92" i="6"/>
  <c r="AI93" i="6"/>
  <c r="AI94" i="6"/>
  <c r="AI95" i="6"/>
  <c r="AI96" i="6"/>
  <c r="AI97" i="6"/>
  <c r="AI98" i="6"/>
  <c r="AI99" i="6"/>
  <c r="AI100" i="6"/>
  <c r="AI101" i="6"/>
  <c r="AI102" i="6"/>
  <c r="AI103" i="6"/>
  <c r="AI104" i="6"/>
  <c r="P37" i="7" s="1"/>
  <c r="AI105" i="6"/>
  <c r="AI106" i="6"/>
  <c r="AI107" i="6"/>
  <c r="AI108" i="6"/>
  <c r="AI109" i="6"/>
  <c r="AI110" i="6"/>
  <c r="AI111" i="6"/>
  <c r="AI112" i="6"/>
  <c r="AI113" i="6"/>
  <c r="AI114" i="6"/>
  <c r="AI120" i="6"/>
  <c r="AI121" i="6"/>
  <c r="R37" i="7" s="1"/>
  <c r="AI122" i="6"/>
  <c r="AI123" i="6"/>
  <c r="AI124" i="6"/>
  <c r="AI125" i="6"/>
  <c r="AI126" i="6"/>
  <c r="AI127" i="6"/>
  <c r="AI128" i="6"/>
  <c r="AI129" i="6"/>
  <c r="AI130" i="6"/>
  <c r="AI131" i="6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64" i="6"/>
  <c r="AH65" i="6"/>
  <c r="AH66" i="6"/>
  <c r="AH67" i="6"/>
  <c r="AH68" i="6"/>
  <c r="AH69" i="6"/>
  <c r="AH70" i="6"/>
  <c r="AH71" i="6"/>
  <c r="AH75" i="6"/>
  <c r="AH76" i="6"/>
  <c r="M36" i="7" s="1"/>
  <c r="AH77" i="6"/>
  <c r="AH78" i="6"/>
  <c r="AH79" i="6"/>
  <c r="AH80" i="6"/>
  <c r="AH81" i="6"/>
  <c r="AH82" i="6"/>
  <c r="AH83" i="6"/>
  <c r="AH84" i="6"/>
  <c r="AH85" i="6"/>
  <c r="AH86" i="6"/>
  <c r="AH87" i="6"/>
  <c r="AH88" i="6"/>
  <c r="AH89" i="6"/>
  <c r="AH90" i="6"/>
  <c r="AH91" i="6"/>
  <c r="AH92" i="6"/>
  <c r="AH93" i="6"/>
  <c r="AH94" i="6"/>
  <c r="AH95" i="6"/>
  <c r="AH96" i="6"/>
  <c r="O36" i="7" s="1"/>
  <c r="AH97" i="6"/>
  <c r="AH98" i="6"/>
  <c r="AH99" i="6"/>
  <c r="AH100" i="6"/>
  <c r="AH101" i="6"/>
  <c r="AH102" i="6"/>
  <c r="AH103" i="6"/>
  <c r="AH104" i="6"/>
  <c r="P36" i="7" s="1"/>
  <c r="AH105" i="6"/>
  <c r="AH106" i="6"/>
  <c r="AH107" i="6"/>
  <c r="AH108" i="6"/>
  <c r="AH109" i="6"/>
  <c r="AH110" i="6"/>
  <c r="AH111" i="6"/>
  <c r="AH112" i="6"/>
  <c r="AH113" i="6"/>
  <c r="AH114" i="6"/>
  <c r="AH120" i="6"/>
  <c r="AH121" i="6"/>
  <c r="AH122" i="6"/>
  <c r="AH123" i="6"/>
  <c r="AH124" i="6"/>
  <c r="AH125" i="6"/>
  <c r="AH126" i="6"/>
  <c r="AH127" i="6"/>
  <c r="AH128" i="6"/>
  <c r="AH129" i="6"/>
  <c r="AH130" i="6"/>
  <c r="AH131" i="6"/>
  <c r="AG4" i="6"/>
  <c r="AG5" i="6"/>
  <c r="AG6" i="6"/>
  <c r="F35" i="7" s="1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64" i="6"/>
  <c r="AG65" i="6"/>
  <c r="AG66" i="6"/>
  <c r="AG67" i="6"/>
  <c r="AG68" i="6"/>
  <c r="AG69" i="6"/>
  <c r="AG70" i="6"/>
  <c r="AG71" i="6"/>
  <c r="AG74" i="6"/>
  <c r="AG75" i="6"/>
  <c r="AG76" i="6"/>
  <c r="AG77" i="6"/>
  <c r="AG78" i="6"/>
  <c r="AG79" i="6"/>
  <c r="AG80" i="6"/>
  <c r="AG81" i="6"/>
  <c r="AG82" i="6"/>
  <c r="AG83" i="6"/>
  <c r="AG84" i="6"/>
  <c r="AG85" i="6"/>
  <c r="AG86" i="6"/>
  <c r="AG87" i="6"/>
  <c r="AG88" i="6"/>
  <c r="AG89" i="6"/>
  <c r="AG90" i="6"/>
  <c r="AG91" i="6"/>
  <c r="AG92" i="6"/>
  <c r="AG93" i="6"/>
  <c r="AG94" i="6"/>
  <c r="AG95" i="6"/>
  <c r="AG96" i="6"/>
  <c r="AG97" i="6"/>
  <c r="AG98" i="6"/>
  <c r="AG99" i="6"/>
  <c r="AG100" i="6"/>
  <c r="AG101" i="6"/>
  <c r="AG102" i="6"/>
  <c r="AG103" i="6"/>
  <c r="AG104" i="6"/>
  <c r="AG105" i="6"/>
  <c r="AG106" i="6"/>
  <c r="AG107" i="6"/>
  <c r="AG108" i="6"/>
  <c r="AG109" i="6"/>
  <c r="AG110" i="6"/>
  <c r="AG111" i="6"/>
  <c r="AG112" i="6"/>
  <c r="AG113" i="6"/>
  <c r="AG114" i="6"/>
  <c r="AG120" i="6"/>
  <c r="AG121" i="6"/>
  <c r="AG122" i="6"/>
  <c r="AG123" i="6"/>
  <c r="AG124" i="6"/>
  <c r="AG125" i="6"/>
  <c r="AG126" i="6"/>
  <c r="AG127" i="6"/>
  <c r="AG128" i="6"/>
  <c r="AG129" i="6"/>
  <c r="AG130" i="6"/>
  <c r="AG131" i="6"/>
  <c r="N35" i="7"/>
  <c r="AF4" i="6"/>
  <c r="E34" i="7" s="1"/>
  <c r="AF5" i="6"/>
  <c r="AF6" i="6"/>
  <c r="F34" i="7" s="1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64" i="6"/>
  <c r="AF65" i="6"/>
  <c r="AF66" i="6"/>
  <c r="AF67" i="6"/>
  <c r="AF68" i="6"/>
  <c r="AF69" i="6"/>
  <c r="AF70" i="6"/>
  <c r="AF71" i="6"/>
  <c r="AF75" i="6"/>
  <c r="AF76" i="6"/>
  <c r="AF77" i="6"/>
  <c r="AF78" i="6"/>
  <c r="AF79" i="6"/>
  <c r="AF80" i="6"/>
  <c r="AF81" i="6"/>
  <c r="AF82" i="6"/>
  <c r="AF83" i="6"/>
  <c r="AF84" i="6"/>
  <c r="AF85" i="6"/>
  <c r="AF86" i="6"/>
  <c r="AF87" i="6"/>
  <c r="AF88" i="6"/>
  <c r="AF89" i="6"/>
  <c r="AF90" i="6"/>
  <c r="AF91" i="6"/>
  <c r="AF92" i="6"/>
  <c r="AF93" i="6"/>
  <c r="AF94" i="6"/>
  <c r="AF95" i="6"/>
  <c r="AF96" i="6"/>
  <c r="AF97" i="6"/>
  <c r="AF98" i="6"/>
  <c r="AF99" i="6"/>
  <c r="AF100" i="6"/>
  <c r="AF101" i="6"/>
  <c r="AF102" i="6"/>
  <c r="AF103" i="6"/>
  <c r="AF104" i="6"/>
  <c r="AF105" i="6"/>
  <c r="AF106" i="6"/>
  <c r="AF107" i="6"/>
  <c r="AF108" i="6"/>
  <c r="AF109" i="6"/>
  <c r="AF110" i="6"/>
  <c r="AF111" i="6"/>
  <c r="AF112" i="6"/>
  <c r="AF113" i="6"/>
  <c r="AF114" i="6"/>
  <c r="AF120" i="6"/>
  <c r="AF121" i="6"/>
  <c r="AF122" i="6"/>
  <c r="AF123" i="6"/>
  <c r="AF124" i="6"/>
  <c r="AF125" i="6"/>
  <c r="AF126" i="6"/>
  <c r="AF127" i="6"/>
  <c r="AF128" i="6"/>
  <c r="AF129" i="6"/>
  <c r="AF130" i="6"/>
  <c r="AF131" i="6"/>
  <c r="AE4" i="6"/>
  <c r="AE5" i="6"/>
  <c r="AE6" i="6"/>
  <c r="F33" i="7" s="1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64" i="6"/>
  <c r="AE65" i="6"/>
  <c r="AE66" i="6"/>
  <c r="AE67" i="6"/>
  <c r="AE68" i="6"/>
  <c r="AE69" i="6"/>
  <c r="AE70" i="6"/>
  <c r="AE71" i="6"/>
  <c r="AE75" i="6"/>
  <c r="AE76" i="6"/>
  <c r="AE77" i="6"/>
  <c r="AE78" i="6"/>
  <c r="AE79" i="6"/>
  <c r="AE80" i="6"/>
  <c r="AE81" i="6"/>
  <c r="AE82" i="6"/>
  <c r="AE83" i="6"/>
  <c r="AE84" i="6"/>
  <c r="AE85" i="6"/>
  <c r="AE86" i="6"/>
  <c r="AE87" i="6"/>
  <c r="AE88" i="6"/>
  <c r="AE89" i="6"/>
  <c r="AE90" i="6"/>
  <c r="AE91" i="6"/>
  <c r="AE92" i="6"/>
  <c r="AE93" i="6"/>
  <c r="AE94" i="6"/>
  <c r="AE95" i="6"/>
  <c r="AE96" i="6"/>
  <c r="AE97" i="6"/>
  <c r="AE98" i="6"/>
  <c r="AE99" i="6"/>
  <c r="AE100" i="6"/>
  <c r="AE101" i="6"/>
  <c r="AE102" i="6"/>
  <c r="AE103" i="6"/>
  <c r="AE104" i="6"/>
  <c r="AE105" i="6"/>
  <c r="AE106" i="6"/>
  <c r="AE107" i="6"/>
  <c r="AE108" i="6"/>
  <c r="AE109" i="6"/>
  <c r="AE110" i="6"/>
  <c r="AE111" i="6"/>
  <c r="AE112" i="6"/>
  <c r="AE113" i="6"/>
  <c r="AE114" i="6"/>
  <c r="AE120" i="6"/>
  <c r="AE121" i="6"/>
  <c r="AE122" i="6"/>
  <c r="AE123" i="6"/>
  <c r="AE124" i="6"/>
  <c r="AE125" i="6"/>
  <c r="AE126" i="6"/>
  <c r="AE127" i="6"/>
  <c r="AE128" i="6"/>
  <c r="AE129" i="6"/>
  <c r="AE130" i="6"/>
  <c r="AE131" i="6"/>
  <c r="AD4" i="6"/>
  <c r="E32" i="7" s="1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64" i="6"/>
  <c r="AD65" i="6"/>
  <c r="AD66" i="6"/>
  <c r="AD67" i="6"/>
  <c r="AD68" i="6"/>
  <c r="AD69" i="6"/>
  <c r="AD70" i="6"/>
  <c r="AD71" i="6"/>
  <c r="AD75" i="6"/>
  <c r="AD76" i="6"/>
  <c r="AD77" i="6"/>
  <c r="AD78" i="6"/>
  <c r="AD79" i="6"/>
  <c r="AD80" i="6"/>
  <c r="AD81" i="6"/>
  <c r="AD82" i="6"/>
  <c r="AD83" i="6"/>
  <c r="AD84" i="6"/>
  <c r="AD85" i="6"/>
  <c r="AD86" i="6"/>
  <c r="AD87" i="6"/>
  <c r="AD88" i="6"/>
  <c r="AD89" i="6"/>
  <c r="AD90" i="6"/>
  <c r="AD91" i="6"/>
  <c r="AD92" i="6"/>
  <c r="AD93" i="6"/>
  <c r="AD94" i="6"/>
  <c r="AD95" i="6"/>
  <c r="AD96" i="6"/>
  <c r="AD97" i="6"/>
  <c r="AD98" i="6"/>
  <c r="AD99" i="6"/>
  <c r="AD100" i="6"/>
  <c r="AD101" i="6"/>
  <c r="AD102" i="6"/>
  <c r="AD103" i="6"/>
  <c r="AD104" i="6"/>
  <c r="AD105" i="6"/>
  <c r="AD106" i="6"/>
  <c r="AD107" i="6"/>
  <c r="AD108" i="6"/>
  <c r="AD109" i="6"/>
  <c r="AD110" i="6"/>
  <c r="AD111" i="6"/>
  <c r="AD112" i="6"/>
  <c r="AD113" i="6"/>
  <c r="AD114" i="6"/>
  <c r="AD120" i="6"/>
  <c r="AD121" i="6"/>
  <c r="AD122" i="6"/>
  <c r="AD123" i="6"/>
  <c r="AD124" i="6"/>
  <c r="AD125" i="6"/>
  <c r="AD126" i="6"/>
  <c r="AD127" i="6"/>
  <c r="AD128" i="6"/>
  <c r="AD129" i="6"/>
  <c r="AD130" i="6"/>
  <c r="AD131" i="6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64" i="6"/>
  <c r="AC65" i="6"/>
  <c r="AC66" i="6"/>
  <c r="AC67" i="6"/>
  <c r="AC68" i="6"/>
  <c r="AC69" i="6"/>
  <c r="AC70" i="6"/>
  <c r="AC71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64" i="6"/>
  <c r="AB65" i="6"/>
  <c r="AB66" i="6"/>
  <c r="AB67" i="6"/>
  <c r="AB68" i="6"/>
  <c r="AB69" i="6"/>
  <c r="AB70" i="6"/>
  <c r="AB71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A4" i="6"/>
  <c r="E29" i="7" s="1"/>
  <c r="AA5" i="6"/>
  <c r="AA6" i="6"/>
  <c r="F29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64" i="6"/>
  <c r="AA65" i="6"/>
  <c r="AA66" i="6"/>
  <c r="AA67" i="6"/>
  <c r="AA68" i="6"/>
  <c r="AA69" i="6"/>
  <c r="AA70" i="6"/>
  <c r="AA71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64" i="6"/>
  <c r="Z65" i="6"/>
  <c r="Z66" i="6"/>
  <c r="Z67" i="6"/>
  <c r="Z68" i="6"/>
  <c r="Z69" i="6"/>
  <c r="Z70" i="6"/>
  <c r="Z71" i="6"/>
  <c r="Z75" i="6"/>
  <c r="Z76" i="6"/>
  <c r="Z77" i="6"/>
  <c r="M28" i="7" s="1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O28" i="7" s="1"/>
  <c r="Z94" i="6"/>
  <c r="Z95" i="6"/>
  <c r="Z96" i="6"/>
  <c r="Z97" i="6"/>
  <c r="Z98" i="6"/>
  <c r="Z99" i="6"/>
  <c r="Z100" i="6"/>
  <c r="Z101" i="6"/>
  <c r="Z102" i="6"/>
  <c r="Z103" i="6"/>
  <c r="Z104" i="6"/>
  <c r="Z105" i="6"/>
  <c r="P28" i="7" s="1"/>
  <c r="Z106" i="6"/>
  <c r="Z107" i="6"/>
  <c r="Z108" i="6"/>
  <c r="Z109" i="6"/>
  <c r="Z110" i="6"/>
  <c r="Z111" i="6"/>
  <c r="Z112" i="6"/>
  <c r="Z113" i="6"/>
  <c r="Z114" i="6"/>
  <c r="Z120" i="6"/>
  <c r="Z121" i="6"/>
  <c r="Z122" i="6"/>
  <c r="R28" i="7" s="1"/>
  <c r="Z123" i="6"/>
  <c r="Z124" i="6"/>
  <c r="Z125" i="6"/>
  <c r="Z126" i="6"/>
  <c r="Z127" i="6"/>
  <c r="Z128" i="6"/>
  <c r="Z129" i="6"/>
  <c r="Z130" i="6"/>
  <c r="Z131" i="6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64" i="6"/>
  <c r="Y65" i="6"/>
  <c r="Y66" i="6"/>
  <c r="Y67" i="6"/>
  <c r="Y68" i="6"/>
  <c r="Y69" i="6"/>
  <c r="Y70" i="6"/>
  <c r="Y71" i="6"/>
  <c r="Y75" i="6"/>
  <c r="Y76" i="6"/>
  <c r="Y77" i="6"/>
  <c r="M27" i="7" s="1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O27" i="7" s="1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X4" i="6"/>
  <c r="E26" i="7" s="1"/>
  <c r="X5" i="6"/>
  <c r="X6" i="6"/>
  <c r="F26" i="7" s="1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64" i="6"/>
  <c r="X65" i="6"/>
  <c r="X66" i="6"/>
  <c r="X67" i="6"/>
  <c r="X68" i="6"/>
  <c r="X69" i="6"/>
  <c r="X70" i="6"/>
  <c r="X71" i="6"/>
  <c r="X75" i="6"/>
  <c r="X76" i="6"/>
  <c r="X77" i="6"/>
  <c r="M26" i="7" s="1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O26" i="7" s="1"/>
  <c r="X94" i="6"/>
  <c r="X95" i="6"/>
  <c r="X96" i="6"/>
  <c r="X97" i="6"/>
  <c r="X98" i="6"/>
  <c r="X99" i="6"/>
  <c r="X100" i="6"/>
  <c r="X101" i="6"/>
  <c r="X102" i="6"/>
  <c r="X103" i="6"/>
  <c r="X104" i="6"/>
  <c r="X105" i="6"/>
  <c r="P26" i="7" s="1"/>
  <c r="X106" i="6"/>
  <c r="X107" i="6"/>
  <c r="X108" i="6"/>
  <c r="X109" i="6"/>
  <c r="X110" i="6"/>
  <c r="X111" i="6"/>
  <c r="X112" i="6"/>
  <c r="X113" i="6"/>
  <c r="X114" i="6"/>
  <c r="X120" i="6"/>
  <c r="X121" i="6"/>
  <c r="X122" i="6"/>
  <c r="R26" i="7" s="1"/>
  <c r="X123" i="6"/>
  <c r="X124" i="6"/>
  <c r="X125" i="6"/>
  <c r="X126" i="6"/>
  <c r="X127" i="6"/>
  <c r="X128" i="6"/>
  <c r="X129" i="6"/>
  <c r="X130" i="6"/>
  <c r="X131" i="6"/>
  <c r="W4" i="6"/>
  <c r="W5" i="6"/>
  <c r="W6" i="6"/>
  <c r="W7" i="6"/>
  <c r="F25" i="7" s="1"/>
  <c r="W8" i="6"/>
  <c r="W9" i="6"/>
  <c r="W10" i="6"/>
  <c r="W11" i="6"/>
  <c r="W12" i="6"/>
  <c r="W13" i="6"/>
  <c r="W14" i="6"/>
  <c r="W15" i="6"/>
  <c r="W16" i="6"/>
  <c r="W17" i="6"/>
  <c r="W18" i="6"/>
  <c r="W19" i="6"/>
  <c r="W64" i="6"/>
  <c r="W65" i="6"/>
  <c r="W66" i="6"/>
  <c r="W67" i="6"/>
  <c r="W68" i="6"/>
  <c r="W69" i="6"/>
  <c r="W70" i="6"/>
  <c r="W71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O25" i="7" s="1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64" i="6"/>
  <c r="V65" i="6"/>
  <c r="V66" i="6"/>
  <c r="V67" i="6"/>
  <c r="V68" i="6"/>
  <c r="V69" i="6"/>
  <c r="V70" i="6"/>
  <c r="V71" i="6"/>
  <c r="V75" i="6"/>
  <c r="V76" i="6"/>
  <c r="V77" i="6"/>
  <c r="V78" i="6"/>
  <c r="V79" i="6"/>
  <c r="V80" i="6"/>
  <c r="V81" i="6"/>
  <c r="V82" i="6"/>
  <c r="V83" i="6"/>
  <c r="V84" i="6"/>
  <c r="N24" i="7" s="1"/>
  <c r="V85" i="6"/>
  <c r="V86" i="6"/>
  <c r="V87" i="6"/>
  <c r="V88" i="6"/>
  <c r="V89" i="6"/>
  <c r="V90" i="6"/>
  <c r="V91" i="6"/>
  <c r="V92" i="6"/>
  <c r="V93" i="6"/>
  <c r="V94" i="6"/>
  <c r="V95" i="6"/>
  <c r="V96" i="6"/>
  <c r="O24" i="7" s="1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20" i="6"/>
  <c r="V121" i="6"/>
  <c r="R24" i="7" s="1"/>
  <c r="V122" i="6"/>
  <c r="V123" i="6"/>
  <c r="V124" i="6"/>
  <c r="V125" i="6"/>
  <c r="V126" i="6"/>
  <c r="V127" i="6"/>
  <c r="V128" i="6"/>
  <c r="V129" i="6"/>
  <c r="V130" i="6"/>
  <c r="V131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64" i="6"/>
  <c r="U65" i="6"/>
  <c r="U66" i="6"/>
  <c r="U67" i="6"/>
  <c r="U68" i="6"/>
  <c r="U69" i="6"/>
  <c r="U70" i="6"/>
  <c r="U71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P23" i="7" s="1"/>
  <c r="U105" i="6"/>
  <c r="U106" i="6"/>
  <c r="U107" i="6"/>
  <c r="U108" i="6"/>
  <c r="U109" i="6"/>
  <c r="U110" i="6"/>
  <c r="U111" i="6"/>
  <c r="U112" i="6"/>
  <c r="U113" i="6"/>
  <c r="U114" i="6"/>
  <c r="U120" i="6"/>
  <c r="U121" i="6"/>
  <c r="R23" i="7" s="1"/>
  <c r="U122" i="6"/>
  <c r="U123" i="6"/>
  <c r="U124" i="6"/>
  <c r="U125" i="6"/>
  <c r="U126" i="6"/>
  <c r="U127" i="6"/>
  <c r="U128" i="6"/>
  <c r="U129" i="6"/>
  <c r="U130" i="6"/>
  <c r="U131" i="6"/>
  <c r="T4" i="6"/>
  <c r="T5" i="6"/>
  <c r="T6" i="6"/>
  <c r="T7" i="6"/>
  <c r="F22" i="7" s="1"/>
  <c r="T8" i="6"/>
  <c r="T9" i="6"/>
  <c r="T10" i="6"/>
  <c r="T11" i="6"/>
  <c r="T12" i="6"/>
  <c r="T13" i="6"/>
  <c r="T14" i="6"/>
  <c r="T15" i="6"/>
  <c r="T16" i="6"/>
  <c r="T17" i="6"/>
  <c r="T18" i="6"/>
  <c r="T19" i="6"/>
  <c r="T64" i="6"/>
  <c r="T65" i="6"/>
  <c r="T66" i="6"/>
  <c r="T67" i="6"/>
  <c r="T68" i="6"/>
  <c r="T69" i="6"/>
  <c r="T70" i="6"/>
  <c r="T71" i="6"/>
  <c r="T75" i="6"/>
  <c r="T76" i="6"/>
  <c r="T132" i="6" s="1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20" i="6"/>
  <c r="T121" i="6"/>
  <c r="T122" i="6"/>
  <c r="R22" i="7" s="1"/>
  <c r="T123" i="6"/>
  <c r="T124" i="6"/>
  <c r="T125" i="6"/>
  <c r="T126" i="6"/>
  <c r="T127" i="6"/>
  <c r="T128" i="6"/>
  <c r="T129" i="6"/>
  <c r="T130" i="6"/>
  <c r="T131" i="6"/>
  <c r="S4" i="6"/>
  <c r="S5" i="6"/>
  <c r="S6" i="6"/>
  <c r="F21" i="7" s="1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64" i="6"/>
  <c r="S65" i="6"/>
  <c r="S66" i="6"/>
  <c r="S67" i="6"/>
  <c r="S68" i="6"/>
  <c r="S69" i="6"/>
  <c r="S70" i="6"/>
  <c r="S71" i="6"/>
  <c r="S75" i="6"/>
  <c r="S76" i="6"/>
  <c r="S77" i="6"/>
  <c r="S78" i="6"/>
  <c r="S79" i="6"/>
  <c r="S80" i="6"/>
  <c r="S81" i="6"/>
  <c r="S82" i="6"/>
  <c r="S83" i="6"/>
  <c r="N21" i="7" s="1"/>
  <c r="S84" i="6"/>
  <c r="S85" i="6"/>
  <c r="S86" i="6"/>
  <c r="S87" i="6"/>
  <c r="S88" i="6"/>
  <c r="S89" i="6"/>
  <c r="S90" i="6"/>
  <c r="S91" i="6"/>
  <c r="S92" i="6"/>
  <c r="S93" i="6"/>
  <c r="O21" i="7" s="1"/>
  <c r="S94" i="6"/>
  <c r="S95" i="6"/>
  <c r="S96" i="6"/>
  <c r="S97" i="6"/>
  <c r="S98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20" i="6"/>
  <c r="S121" i="6"/>
  <c r="S122" i="6"/>
  <c r="S123" i="6"/>
  <c r="R21" i="7" s="1"/>
  <c r="S124" i="6"/>
  <c r="S125" i="6"/>
  <c r="S126" i="6"/>
  <c r="S127" i="6"/>
  <c r="S128" i="6"/>
  <c r="S129" i="6"/>
  <c r="S130" i="6"/>
  <c r="S131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64" i="6"/>
  <c r="R65" i="6"/>
  <c r="R66" i="6"/>
  <c r="R67" i="6"/>
  <c r="R68" i="6"/>
  <c r="R69" i="6"/>
  <c r="R70" i="6"/>
  <c r="R71" i="6"/>
  <c r="R75" i="6"/>
  <c r="R76" i="6"/>
  <c r="M20" i="7" s="1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100" i="6"/>
  <c r="R101" i="6"/>
  <c r="R102" i="6"/>
  <c r="R103" i="6"/>
  <c r="R104" i="6"/>
  <c r="R105" i="6"/>
  <c r="R106" i="6"/>
  <c r="P20" i="7" s="1"/>
  <c r="R107" i="6"/>
  <c r="R108" i="6"/>
  <c r="R109" i="6"/>
  <c r="R110" i="6"/>
  <c r="R111" i="6"/>
  <c r="R112" i="6"/>
  <c r="R113" i="6"/>
  <c r="R114" i="6"/>
  <c r="R120" i="6"/>
  <c r="R121" i="6"/>
  <c r="R20" i="7" s="1"/>
  <c r="R122" i="6"/>
  <c r="R123" i="6"/>
  <c r="R124" i="6"/>
  <c r="R125" i="6"/>
  <c r="R126" i="6"/>
  <c r="R127" i="6"/>
  <c r="R128" i="6"/>
  <c r="R129" i="6"/>
  <c r="R130" i="6"/>
  <c r="R131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64" i="6"/>
  <c r="Q65" i="6"/>
  <c r="Q66" i="6"/>
  <c r="Q67" i="6"/>
  <c r="Q68" i="6"/>
  <c r="Q69" i="6"/>
  <c r="Q70" i="6"/>
  <c r="Q71" i="6"/>
  <c r="Q75" i="6"/>
  <c r="Q76" i="6"/>
  <c r="Q77" i="6"/>
  <c r="M19" i="7" s="1"/>
  <c r="Q78" i="6"/>
  <c r="Q79" i="6"/>
  <c r="Q80" i="6"/>
  <c r="Q81" i="6"/>
  <c r="Q82" i="6"/>
  <c r="Q83" i="6"/>
  <c r="Q84" i="6"/>
  <c r="Q85" i="6"/>
  <c r="N19" i="7" s="1"/>
  <c r="Q86" i="6"/>
  <c r="Q87" i="6"/>
  <c r="Q88" i="6"/>
  <c r="Q89" i="6"/>
  <c r="Q90" i="6"/>
  <c r="Q91" i="6"/>
  <c r="Q92" i="6"/>
  <c r="Q93" i="6"/>
  <c r="O19" i="7" s="1"/>
  <c r="Q94" i="6"/>
  <c r="Q95" i="6"/>
  <c r="Q96" i="6"/>
  <c r="Q97" i="6"/>
  <c r="Q98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P4" i="6"/>
  <c r="P5" i="6"/>
  <c r="E18" i="7" s="1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64" i="6"/>
  <c r="P65" i="6"/>
  <c r="P66" i="6"/>
  <c r="P67" i="6"/>
  <c r="P68" i="6"/>
  <c r="P69" i="6"/>
  <c r="P70" i="6"/>
  <c r="P71" i="6"/>
  <c r="P75" i="6"/>
  <c r="P76" i="6"/>
  <c r="P77" i="6"/>
  <c r="P78" i="6"/>
  <c r="P132" i="6" s="1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O18" i="7" s="1"/>
  <c r="P95" i="6"/>
  <c r="P96" i="6"/>
  <c r="P97" i="6"/>
  <c r="P98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8" i="7"/>
  <c r="P120" i="6"/>
  <c r="P121" i="6"/>
  <c r="R18" i="7" s="1"/>
  <c r="P122" i="6"/>
  <c r="P123" i="6"/>
  <c r="P124" i="6"/>
  <c r="P125" i="6"/>
  <c r="P126" i="6"/>
  <c r="P127" i="6"/>
  <c r="P128" i="6"/>
  <c r="P129" i="6"/>
  <c r="P130" i="6"/>
  <c r="P131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64" i="6"/>
  <c r="O65" i="6"/>
  <c r="O66" i="6"/>
  <c r="O67" i="6"/>
  <c r="O68" i="6"/>
  <c r="O69" i="6"/>
  <c r="O70" i="6"/>
  <c r="O71" i="6"/>
  <c r="O75" i="6"/>
  <c r="O76" i="6"/>
  <c r="O77" i="6"/>
  <c r="O78" i="6"/>
  <c r="M17" i="7" s="1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17" i="7" s="1"/>
  <c r="O95" i="6"/>
  <c r="O96" i="6"/>
  <c r="O97" i="6"/>
  <c r="O98" i="6"/>
  <c r="O100" i="6"/>
  <c r="O101" i="6"/>
  <c r="O102" i="6"/>
  <c r="O103" i="6"/>
  <c r="P17" i="7" s="1"/>
  <c r="O104" i="6"/>
  <c r="O105" i="6"/>
  <c r="O106" i="6"/>
  <c r="O107" i="6"/>
  <c r="O108" i="6"/>
  <c r="O109" i="6"/>
  <c r="O110" i="6"/>
  <c r="O111" i="6"/>
  <c r="O112" i="6"/>
  <c r="O113" i="6"/>
  <c r="O114" i="6"/>
  <c r="O120" i="6"/>
  <c r="R17" i="7" s="1"/>
  <c r="O121" i="6"/>
  <c r="O122" i="6"/>
  <c r="O123" i="6"/>
  <c r="O124" i="6"/>
  <c r="O125" i="6"/>
  <c r="O126" i="6"/>
  <c r="O127" i="6"/>
  <c r="O128" i="6"/>
  <c r="O129" i="6"/>
  <c r="O130" i="6"/>
  <c r="O131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64" i="6"/>
  <c r="N65" i="6"/>
  <c r="N66" i="6"/>
  <c r="N67" i="6"/>
  <c r="N68" i="6"/>
  <c r="N69" i="6"/>
  <c r="N70" i="6"/>
  <c r="N71" i="6"/>
  <c r="N75" i="6"/>
  <c r="M16" i="7" s="1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M4" i="6"/>
  <c r="M5" i="6"/>
  <c r="M6" i="6"/>
  <c r="M7" i="6"/>
  <c r="M8" i="6"/>
  <c r="M9" i="6"/>
  <c r="M10" i="6"/>
  <c r="M11" i="6"/>
  <c r="D11" i="6"/>
  <c r="E11" i="6"/>
  <c r="F11" i="6"/>
  <c r="G11" i="6"/>
  <c r="H11" i="6"/>
  <c r="I11" i="6"/>
  <c r="J11" i="6"/>
  <c r="K11" i="6"/>
  <c r="L11" i="6"/>
  <c r="M12" i="6"/>
  <c r="M13" i="6"/>
  <c r="M14" i="6"/>
  <c r="M15" i="6"/>
  <c r="M16" i="6"/>
  <c r="M17" i="6"/>
  <c r="M18" i="6"/>
  <c r="M19" i="6"/>
  <c r="M64" i="6"/>
  <c r="M65" i="6"/>
  <c r="M66" i="6"/>
  <c r="M67" i="6"/>
  <c r="M68" i="6"/>
  <c r="M69" i="6"/>
  <c r="M70" i="6"/>
  <c r="M71" i="6"/>
  <c r="M75" i="6"/>
  <c r="M15" i="7" s="1"/>
  <c r="M76" i="6"/>
  <c r="M77" i="6"/>
  <c r="M78" i="6"/>
  <c r="M79" i="6"/>
  <c r="M80" i="6"/>
  <c r="M81" i="6"/>
  <c r="M82" i="6"/>
  <c r="M83" i="6"/>
  <c r="N15" i="7" s="1"/>
  <c r="M84" i="6"/>
  <c r="M85" i="6"/>
  <c r="M86" i="6"/>
  <c r="M87" i="6"/>
  <c r="M88" i="6"/>
  <c r="M89" i="6"/>
  <c r="M90" i="6"/>
  <c r="M91" i="6"/>
  <c r="M92" i="6"/>
  <c r="M93" i="6"/>
  <c r="M94" i="6"/>
  <c r="M95" i="6"/>
  <c r="O15" i="7" s="1"/>
  <c r="M96" i="6"/>
  <c r="M97" i="6"/>
  <c r="M98" i="6"/>
  <c r="M100" i="6"/>
  <c r="M101" i="6"/>
  <c r="M102" i="6"/>
  <c r="M103" i="6"/>
  <c r="P15" i="7" s="1"/>
  <c r="M104" i="6"/>
  <c r="M105" i="6"/>
  <c r="M106" i="6"/>
  <c r="M107" i="6"/>
  <c r="M108" i="6"/>
  <c r="M109" i="6"/>
  <c r="M110" i="6"/>
  <c r="M111" i="6"/>
  <c r="M112" i="6"/>
  <c r="M113" i="6"/>
  <c r="M114" i="6"/>
  <c r="M120" i="6"/>
  <c r="R15" i="7" s="1"/>
  <c r="M121" i="6"/>
  <c r="M122" i="6"/>
  <c r="M123" i="6"/>
  <c r="M124" i="6"/>
  <c r="M125" i="6"/>
  <c r="M126" i="6"/>
  <c r="M127" i="6"/>
  <c r="M128" i="6"/>
  <c r="M129" i="6"/>
  <c r="M130" i="6"/>
  <c r="M131" i="6"/>
  <c r="L4" i="6"/>
  <c r="L5" i="6"/>
  <c r="L6" i="6"/>
  <c r="L7" i="6"/>
  <c r="L8" i="6"/>
  <c r="L9" i="6"/>
  <c r="L10" i="6"/>
  <c r="L12" i="6"/>
  <c r="L13" i="6"/>
  <c r="L14" i="6"/>
  <c r="L15" i="6"/>
  <c r="L16" i="6"/>
  <c r="L17" i="6"/>
  <c r="L18" i="6"/>
  <c r="L19" i="6"/>
  <c r="L64" i="6"/>
  <c r="L65" i="6"/>
  <c r="L66" i="6"/>
  <c r="L67" i="6"/>
  <c r="L68" i="6"/>
  <c r="L69" i="6"/>
  <c r="L70" i="6"/>
  <c r="L71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O14" i="7" s="1"/>
  <c r="L96" i="6"/>
  <c r="AR96" i="6" s="1"/>
  <c r="L97" i="6"/>
  <c r="L98" i="6"/>
  <c r="L100" i="6"/>
  <c r="L101" i="6"/>
  <c r="L102" i="6"/>
  <c r="L103" i="6"/>
  <c r="L104" i="6"/>
  <c r="P14" i="7" s="1"/>
  <c r="L105" i="6"/>
  <c r="L106" i="6"/>
  <c r="L107" i="6"/>
  <c r="L108" i="6"/>
  <c r="L109" i="6"/>
  <c r="L110" i="6"/>
  <c r="L111" i="6"/>
  <c r="L112" i="6"/>
  <c r="L113" i="6"/>
  <c r="L114" i="6"/>
  <c r="L120" i="6"/>
  <c r="L121" i="6"/>
  <c r="R14" i="7" s="1"/>
  <c r="L122" i="6"/>
  <c r="L123" i="6"/>
  <c r="L124" i="6"/>
  <c r="L125" i="6"/>
  <c r="L126" i="6"/>
  <c r="L127" i="6"/>
  <c r="L128" i="6"/>
  <c r="L129" i="6"/>
  <c r="L130" i="6"/>
  <c r="L131" i="6"/>
  <c r="K4" i="6"/>
  <c r="K5" i="6"/>
  <c r="K6" i="6"/>
  <c r="K7" i="6"/>
  <c r="K8" i="6"/>
  <c r="K9" i="6"/>
  <c r="K10" i="6"/>
  <c r="K12" i="6"/>
  <c r="K13" i="6"/>
  <c r="K14" i="6"/>
  <c r="K15" i="6"/>
  <c r="K16" i="6"/>
  <c r="K17" i="6"/>
  <c r="K18" i="6"/>
  <c r="K19" i="6"/>
  <c r="G13" i="7"/>
  <c r="AR48" i="6"/>
  <c r="K64" i="6"/>
  <c r="K65" i="6"/>
  <c r="K66" i="6"/>
  <c r="K67" i="6"/>
  <c r="K68" i="6"/>
  <c r="K69" i="6"/>
  <c r="K70" i="6"/>
  <c r="K71" i="6"/>
  <c r="K75" i="6"/>
  <c r="M13" i="7" s="1"/>
  <c r="K76" i="6"/>
  <c r="K77" i="6"/>
  <c r="K78" i="6"/>
  <c r="K79" i="6"/>
  <c r="K80" i="6"/>
  <c r="K81" i="6"/>
  <c r="K82" i="6"/>
  <c r="K83" i="6"/>
  <c r="N13" i="7" s="1"/>
  <c r="K84" i="6"/>
  <c r="K85" i="6"/>
  <c r="K86" i="6"/>
  <c r="K87" i="6"/>
  <c r="K88" i="6"/>
  <c r="K89" i="6"/>
  <c r="K90" i="6"/>
  <c r="K91" i="6"/>
  <c r="AR91" i="6" s="1"/>
  <c r="K92" i="6"/>
  <c r="K93" i="6"/>
  <c r="K94" i="6"/>
  <c r="K95" i="6"/>
  <c r="K96" i="6"/>
  <c r="K97" i="6"/>
  <c r="K98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20" i="6"/>
  <c r="K121" i="6"/>
  <c r="K122" i="6"/>
  <c r="K123" i="6"/>
  <c r="K124" i="6"/>
  <c r="K125" i="6"/>
  <c r="AR125" i="6" s="1"/>
  <c r="K126" i="6"/>
  <c r="K127" i="6"/>
  <c r="K128" i="6"/>
  <c r="K129" i="6"/>
  <c r="K130" i="6"/>
  <c r="K131" i="6"/>
  <c r="J4" i="6"/>
  <c r="J5" i="6"/>
  <c r="J6" i="6"/>
  <c r="J7" i="6"/>
  <c r="J8" i="6"/>
  <c r="J9" i="6"/>
  <c r="J10" i="6"/>
  <c r="J12" i="6"/>
  <c r="J13" i="6"/>
  <c r="J14" i="6"/>
  <c r="J15" i="6"/>
  <c r="J16" i="6"/>
  <c r="J17" i="6"/>
  <c r="J18" i="6"/>
  <c r="J19" i="6"/>
  <c r="J64" i="6"/>
  <c r="J65" i="6"/>
  <c r="J66" i="6"/>
  <c r="J67" i="6"/>
  <c r="J68" i="6"/>
  <c r="J69" i="6"/>
  <c r="J70" i="6"/>
  <c r="J71" i="6"/>
  <c r="J75" i="6"/>
  <c r="J76" i="6"/>
  <c r="J77" i="6"/>
  <c r="M12" i="7" s="1"/>
  <c r="J78" i="6"/>
  <c r="J79" i="6"/>
  <c r="J80" i="6"/>
  <c r="J81" i="6"/>
  <c r="J82" i="6"/>
  <c r="J83" i="6"/>
  <c r="J84" i="6"/>
  <c r="N12" i="7" s="1"/>
  <c r="J85" i="6"/>
  <c r="J86" i="6"/>
  <c r="J87" i="6"/>
  <c r="J88" i="6"/>
  <c r="J89" i="6"/>
  <c r="J90" i="6"/>
  <c r="J91" i="6"/>
  <c r="J92" i="6"/>
  <c r="J93" i="6"/>
  <c r="O12" i="7" s="1"/>
  <c r="J94" i="6"/>
  <c r="J95" i="6"/>
  <c r="J96" i="6"/>
  <c r="J97" i="6"/>
  <c r="J98" i="6"/>
  <c r="J100" i="6"/>
  <c r="J101" i="6"/>
  <c r="J102" i="6"/>
  <c r="J103" i="6"/>
  <c r="J104" i="6"/>
  <c r="J105" i="6"/>
  <c r="J106" i="6"/>
  <c r="P12" i="7" s="1"/>
  <c r="J107" i="6"/>
  <c r="J108" i="6"/>
  <c r="J109" i="6"/>
  <c r="J110" i="6"/>
  <c r="J111" i="6"/>
  <c r="J112" i="6"/>
  <c r="J113" i="6"/>
  <c r="J114" i="6"/>
  <c r="J120" i="6"/>
  <c r="J121" i="6"/>
  <c r="J122" i="6"/>
  <c r="R12" i="7" s="1"/>
  <c r="J123" i="6"/>
  <c r="J124" i="6"/>
  <c r="J125" i="6"/>
  <c r="J126" i="6"/>
  <c r="J127" i="6"/>
  <c r="J128" i="6"/>
  <c r="J129" i="6"/>
  <c r="J130" i="6"/>
  <c r="J131" i="6"/>
  <c r="I4" i="6"/>
  <c r="E11" i="7" s="1"/>
  <c r="I5" i="6"/>
  <c r="I6" i="6"/>
  <c r="I7" i="6"/>
  <c r="I8" i="6"/>
  <c r="I9" i="6"/>
  <c r="I10" i="6"/>
  <c r="I12" i="6"/>
  <c r="I13" i="6"/>
  <c r="I14" i="6"/>
  <c r="D14" i="6"/>
  <c r="E14" i="6"/>
  <c r="F14" i="6"/>
  <c r="G14" i="6"/>
  <c r="H14" i="6"/>
  <c r="I15" i="6"/>
  <c r="I16" i="6"/>
  <c r="I17" i="6"/>
  <c r="I18" i="6"/>
  <c r="I19" i="6"/>
  <c r="I64" i="6"/>
  <c r="I65" i="6"/>
  <c r="I66" i="6"/>
  <c r="I67" i="6"/>
  <c r="I68" i="6"/>
  <c r="I69" i="6"/>
  <c r="I70" i="6"/>
  <c r="I71" i="6"/>
  <c r="I75" i="6"/>
  <c r="I76" i="6"/>
  <c r="I77" i="6"/>
  <c r="I78" i="6"/>
  <c r="M11" i="7" s="1"/>
  <c r="I79" i="6"/>
  <c r="I80" i="6"/>
  <c r="I81" i="6"/>
  <c r="I82" i="6"/>
  <c r="I83" i="6"/>
  <c r="I84" i="6"/>
  <c r="I85" i="6"/>
  <c r="I86" i="6"/>
  <c r="N11" i="7" s="1"/>
  <c r="I87" i="6"/>
  <c r="I88" i="6"/>
  <c r="I89" i="6"/>
  <c r="I90" i="6"/>
  <c r="I91" i="6"/>
  <c r="I92" i="6"/>
  <c r="I93" i="6"/>
  <c r="I94" i="6"/>
  <c r="I95" i="6"/>
  <c r="I96" i="6"/>
  <c r="I97" i="6"/>
  <c r="I98" i="6"/>
  <c r="I100" i="6"/>
  <c r="I101" i="6"/>
  <c r="I102" i="6"/>
  <c r="I103" i="6"/>
  <c r="I104" i="6"/>
  <c r="I105" i="6"/>
  <c r="I106" i="6"/>
  <c r="P11" i="7" s="1"/>
  <c r="I107" i="6"/>
  <c r="I108" i="6"/>
  <c r="I109" i="6"/>
  <c r="I110" i="6"/>
  <c r="AR110" i="6" s="1"/>
  <c r="I111" i="6"/>
  <c r="I112" i="6"/>
  <c r="I113" i="6"/>
  <c r="I114" i="6"/>
  <c r="I120" i="6"/>
  <c r="I121" i="6"/>
  <c r="I122" i="6"/>
  <c r="R11" i="7" s="1"/>
  <c r="I123" i="6"/>
  <c r="I124" i="6"/>
  <c r="I125" i="6"/>
  <c r="I126" i="6"/>
  <c r="I127" i="6"/>
  <c r="I128" i="6"/>
  <c r="I129" i="6"/>
  <c r="I130" i="6"/>
  <c r="I131" i="6"/>
  <c r="H4" i="6"/>
  <c r="H5" i="6"/>
  <c r="H6" i="6"/>
  <c r="H7" i="6"/>
  <c r="F10" i="7" s="1"/>
  <c r="H8" i="6"/>
  <c r="H9" i="6"/>
  <c r="H10" i="6"/>
  <c r="H12" i="6"/>
  <c r="H13" i="6"/>
  <c r="H15" i="6"/>
  <c r="H16" i="6"/>
  <c r="H17" i="6"/>
  <c r="H18" i="6"/>
  <c r="H19" i="6"/>
  <c r="AR27" i="6"/>
  <c r="AR35" i="6"/>
  <c r="H64" i="6"/>
  <c r="H65" i="6"/>
  <c r="H66" i="6"/>
  <c r="H67" i="6"/>
  <c r="H68" i="6"/>
  <c r="H69" i="6"/>
  <c r="H70" i="6"/>
  <c r="H71" i="6"/>
  <c r="K10" i="7" s="1"/>
  <c r="H75" i="6"/>
  <c r="H76" i="6"/>
  <c r="H77" i="6"/>
  <c r="M10" i="7" s="1"/>
  <c r="H78" i="6"/>
  <c r="H79" i="6"/>
  <c r="D79" i="6"/>
  <c r="E79" i="6"/>
  <c r="F79" i="6"/>
  <c r="G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O10" i="7" s="1"/>
  <c r="H94" i="6"/>
  <c r="H95" i="6"/>
  <c r="H96" i="6"/>
  <c r="H97" i="6"/>
  <c r="H98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G4" i="6"/>
  <c r="G5" i="6"/>
  <c r="G6" i="6"/>
  <c r="G7" i="6"/>
  <c r="F9" i="7" s="1"/>
  <c r="G8" i="6"/>
  <c r="G9" i="6"/>
  <c r="G10" i="6"/>
  <c r="G12" i="6"/>
  <c r="G13" i="6"/>
  <c r="G15" i="6"/>
  <c r="G16" i="6"/>
  <c r="G17" i="6"/>
  <c r="G18" i="6"/>
  <c r="G19" i="6"/>
  <c r="G64" i="6"/>
  <c r="G65" i="6"/>
  <c r="G66" i="6"/>
  <c r="G67" i="6"/>
  <c r="G68" i="6"/>
  <c r="G69" i="6"/>
  <c r="G70" i="6"/>
  <c r="G71" i="6"/>
  <c r="G75" i="6"/>
  <c r="G76" i="6"/>
  <c r="G77" i="6"/>
  <c r="G78" i="6"/>
  <c r="G80" i="6"/>
  <c r="G81" i="6"/>
  <c r="G82" i="6"/>
  <c r="AR82" i="6" s="1"/>
  <c r="G83" i="6"/>
  <c r="G84" i="6"/>
  <c r="G85" i="6"/>
  <c r="N9" i="7" s="1"/>
  <c r="G86" i="6"/>
  <c r="AR86" i="6" s="1"/>
  <c r="G87" i="6"/>
  <c r="G88" i="6"/>
  <c r="G89" i="6"/>
  <c r="G90" i="6"/>
  <c r="AR90" i="6" s="1"/>
  <c r="G91" i="6"/>
  <c r="G92" i="6"/>
  <c r="G93" i="6"/>
  <c r="O9" i="7" s="1"/>
  <c r="G94" i="6"/>
  <c r="G95" i="6"/>
  <c r="G96" i="6"/>
  <c r="G97" i="6"/>
  <c r="G98" i="6"/>
  <c r="G100" i="6"/>
  <c r="G101" i="6"/>
  <c r="G102" i="6"/>
  <c r="G103" i="6"/>
  <c r="P9" i="7" s="1"/>
  <c r="G104" i="6"/>
  <c r="G105" i="6"/>
  <c r="G106" i="6"/>
  <c r="G107" i="6"/>
  <c r="G108" i="6"/>
  <c r="G109" i="6"/>
  <c r="G110" i="6"/>
  <c r="G111" i="6"/>
  <c r="G112" i="6"/>
  <c r="G113" i="6"/>
  <c r="G114" i="6"/>
  <c r="G120" i="6"/>
  <c r="R9" i="7" s="1"/>
  <c r="G121" i="6"/>
  <c r="G122" i="6"/>
  <c r="G123" i="6"/>
  <c r="G124" i="6"/>
  <c r="G125" i="6"/>
  <c r="G126" i="6"/>
  <c r="G127" i="6"/>
  <c r="G128" i="6"/>
  <c r="G129" i="6"/>
  <c r="G130" i="6"/>
  <c r="G131" i="6"/>
  <c r="F4" i="6"/>
  <c r="F5" i="6"/>
  <c r="F6" i="6"/>
  <c r="F7" i="6"/>
  <c r="F8" i="7" s="1"/>
  <c r="F8" i="6"/>
  <c r="F9" i="6"/>
  <c r="F10" i="6"/>
  <c r="F12" i="6"/>
  <c r="F13" i="6"/>
  <c r="F15" i="6"/>
  <c r="F16" i="6"/>
  <c r="F17" i="6"/>
  <c r="F18" i="6"/>
  <c r="F19" i="6"/>
  <c r="AR45" i="6"/>
  <c r="F64" i="6"/>
  <c r="F65" i="6"/>
  <c r="F66" i="6"/>
  <c r="F67" i="6"/>
  <c r="F68" i="6"/>
  <c r="F69" i="6"/>
  <c r="F70" i="6"/>
  <c r="F71" i="6"/>
  <c r="F75" i="6"/>
  <c r="F76" i="6"/>
  <c r="M8" i="7" s="1"/>
  <c r="F77" i="6"/>
  <c r="F78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O8" i="7" s="1"/>
  <c r="D93" i="6"/>
  <c r="E93" i="6"/>
  <c r="F94" i="6"/>
  <c r="F95" i="6"/>
  <c r="F96" i="6"/>
  <c r="F97" i="6"/>
  <c r="F98" i="6"/>
  <c r="AR98" i="6" s="1"/>
  <c r="F100" i="6"/>
  <c r="F101" i="6"/>
  <c r="F102" i="6"/>
  <c r="F103" i="6"/>
  <c r="F104" i="6"/>
  <c r="AR104" i="6" s="1"/>
  <c r="F105" i="6"/>
  <c r="F106" i="6"/>
  <c r="F107" i="6"/>
  <c r="F108" i="6"/>
  <c r="F109" i="6"/>
  <c r="F110" i="6"/>
  <c r="F111" i="6"/>
  <c r="F112" i="6"/>
  <c r="F113" i="6"/>
  <c r="F114" i="6"/>
  <c r="F120" i="6"/>
  <c r="AR120" i="6" s="1"/>
  <c r="F121" i="6"/>
  <c r="F122" i="6"/>
  <c r="F123" i="6"/>
  <c r="F124" i="6"/>
  <c r="F125" i="6"/>
  <c r="F126" i="6"/>
  <c r="F127" i="6"/>
  <c r="F128" i="6"/>
  <c r="F129" i="6"/>
  <c r="F130" i="6"/>
  <c r="F131" i="6"/>
  <c r="E4" i="6"/>
  <c r="E5" i="6"/>
  <c r="E6" i="6"/>
  <c r="F7" i="7" s="1"/>
  <c r="E7" i="6"/>
  <c r="E8" i="6"/>
  <c r="E9" i="6"/>
  <c r="E10" i="6"/>
  <c r="E12" i="6"/>
  <c r="E13" i="6"/>
  <c r="E15" i="6"/>
  <c r="D15" i="6"/>
  <c r="E16" i="6"/>
  <c r="E17" i="6"/>
  <c r="E18" i="6"/>
  <c r="E19" i="6"/>
  <c r="AR22" i="6"/>
  <c r="AS22" i="6" s="1"/>
  <c r="AR28" i="6"/>
  <c r="AS28" i="6" s="1"/>
  <c r="E64" i="6"/>
  <c r="E65" i="6"/>
  <c r="E66" i="6"/>
  <c r="E67" i="6"/>
  <c r="D67" i="6"/>
  <c r="E68" i="6"/>
  <c r="E69" i="6"/>
  <c r="E70" i="6"/>
  <c r="AR70" i="6" s="1"/>
  <c r="AS70" i="6" s="1"/>
  <c r="E71" i="6"/>
  <c r="E75" i="6"/>
  <c r="E76" i="6"/>
  <c r="E77" i="6"/>
  <c r="E132" i="6" s="1"/>
  <c r="E78" i="6"/>
  <c r="D78" i="6"/>
  <c r="E80" i="6"/>
  <c r="E81" i="6"/>
  <c r="AR81" i="6" s="1"/>
  <c r="E82" i="6"/>
  <c r="E83" i="6"/>
  <c r="N7" i="7" s="1"/>
  <c r="E84" i="6"/>
  <c r="E85" i="6"/>
  <c r="AR85" i="6" s="1"/>
  <c r="E86" i="6"/>
  <c r="E87" i="6"/>
  <c r="E88" i="6"/>
  <c r="E89" i="6"/>
  <c r="E90" i="6"/>
  <c r="E91" i="6"/>
  <c r="E92" i="6"/>
  <c r="E94" i="6"/>
  <c r="D94" i="6"/>
  <c r="E95" i="6"/>
  <c r="E96" i="6"/>
  <c r="E97" i="6"/>
  <c r="E98" i="6"/>
  <c r="E100" i="6"/>
  <c r="E101" i="6"/>
  <c r="E102" i="6"/>
  <c r="D102" i="6"/>
  <c r="E103" i="6"/>
  <c r="E104" i="6"/>
  <c r="E105" i="6"/>
  <c r="P7" i="7" s="1"/>
  <c r="E106" i="6"/>
  <c r="E107" i="6"/>
  <c r="E108" i="6"/>
  <c r="E109" i="6"/>
  <c r="E110" i="6"/>
  <c r="E111" i="6"/>
  <c r="E112" i="6"/>
  <c r="E113" i="6"/>
  <c r="E114" i="6"/>
  <c r="E120" i="6"/>
  <c r="R7" i="7" s="1"/>
  <c r="E121" i="6"/>
  <c r="AR121" i="6" s="1"/>
  <c r="E122" i="6"/>
  <c r="E123" i="6"/>
  <c r="E124" i="6"/>
  <c r="E125" i="6"/>
  <c r="E126" i="6"/>
  <c r="E127" i="6"/>
  <c r="E128" i="6"/>
  <c r="E129" i="6"/>
  <c r="AR129" i="6" s="1"/>
  <c r="E130" i="6"/>
  <c r="E131" i="6"/>
  <c r="D131" i="6"/>
  <c r="D4" i="6"/>
  <c r="D5" i="6"/>
  <c r="D6" i="6"/>
  <c r="D7" i="6"/>
  <c r="F6" i="7" s="1"/>
  <c r="D8" i="6"/>
  <c r="D9" i="6"/>
  <c r="D10" i="6"/>
  <c r="D12" i="6"/>
  <c r="D13" i="6"/>
  <c r="D16" i="6"/>
  <c r="D17" i="6"/>
  <c r="D18" i="6"/>
  <c r="D19" i="6"/>
  <c r="AR51" i="6"/>
  <c r="AT51" i="6" s="1"/>
  <c r="AU51" i="6" s="1"/>
  <c r="D64" i="6"/>
  <c r="D65" i="6"/>
  <c r="D66" i="6"/>
  <c r="AR66" i="6" s="1"/>
  <c r="D68" i="6"/>
  <c r="D69" i="6"/>
  <c r="D70" i="6"/>
  <c r="D71" i="6"/>
  <c r="AR71" i="6" s="1"/>
  <c r="AS71" i="6" s="1"/>
  <c r="D75" i="6"/>
  <c r="AR75" i="6" s="1"/>
  <c r="AS75" i="6" s="1"/>
  <c r="D76" i="6"/>
  <c r="D77" i="6"/>
  <c r="D80" i="6"/>
  <c r="D81" i="6"/>
  <c r="D82" i="6"/>
  <c r="D83" i="6"/>
  <c r="D84" i="6"/>
  <c r="AR84" i="6" s="1"/>
  <c r="D85" i="6"/>
  <c r="D86" i="6"/>
  <c r="D87" i="6"/>
  <c r="D88" i="6"/>
  <c r="D89" i="6"/>
  <c r="AR89" i="6" s="1"/>
  <c r="AS89" i="6" s="1"/>
  <c r="D90" i="6"/>
  <c r="D91" i="6"/>
  <c r="D92" i="6"/>
  <c r="D95" i="6"/>
  <c r="AR95" i="6" s="1"/>
  <c r="AS95" i="6" s="1"/>
  <c r="D96" i="6"/>
  <c r="D97" i="6"/>
  <c r="D98" i="6"/>
  <c r="D100" i="6"/>
  <c r="AR100" i="6" s="1"/>
  <c r="D101" i="6"/>
  <c r="D103" i="6"/>
  <c r="AR103" i="6" s="1"/>
  <c r="D104" i="6"/>
  <c r="D105" i="6"/>
  <c r="P6" i="7" s="1"/>
  <c r="D106" i="6"/>
  <c r="D107" i="6"/>
  <c r="D108" i="6"/>
  <c r="D109" i="6"/>
  <c r="AR109" i="6" s="1"/>
  <c r="D110" i="6"/>
  <c r="D111" i="6"/>
  <c r="AR111" i="6" s="1"/>
  <c r="D112" i="6"/>
  <c r="D113" i="6"/>
  <c r="AR113" i="6" s="1"/>
  <c r="D114" i="6"/>
  <c r="D120" i="6"/>
  <c r="D121" i="6"/>
  <c r="D122" i="6"/>
  <c r="AR122" i="6" s="1"/>
  <c r="AT122" i="6" s="1"/>
  <c r="AU122" i="6" s="1"/>
  <c r="D123" i="6"/>
  <c r="D124" i="6"/>
  <c r="D125" i="6"/>
  <c r="D126" i="6"/>
  <c r="AR126" i="6" s="1"/>
  <c r="D127" i="6"/>
  <c r="D128" i="6"/>
  <c r="D129" i="6"/>
  <c r="D130" i="6"/>
  <c r="J6" i="11"/>
  <c r="D6" i="11"/>
  <c r="C5" i="11"/>
  <c r="F3" i="11"/>
  <c r="C3" i="11"/>
  <c r="S5" i="7"/>
  <c r="L5" i="7"/>
  <c r="T5" i="7" s="1"/>
  <c r="U5" i="7" s="1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H74" i="6"/>
  <c r="AI74" i="6"/>
  <c r="AJ74" i="6"/>
  <c r="AK74" i="6"/>
  <c r="AL74" i="6"/>
  <c r="AM74" i="6"/>
  <c r="AN74" i="6"/>
  <c r="AO74" i="6"/>
  <c r="AP74" i="6"/>
  <c r="AQ74" i="6"/>
  <c r="D74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D3" i="6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AP74" i="5"/>
  <c r="AQ74" i="5"/>
  <c r="AR74" i="5"/>
  <c r="E74" i="5"/>
  <c r="F15" i="7"/>
  <c r="F19" i="7"/>
  <c r="F28" i="7"/>
  <c r="F39" i="7"/>
  <c r="F40" i="7"/>
  <c r="F41" i="7"/>
  <c r="F44" i="7"/>
  <c r="F45" i="7"/>
  <c r="E7" i="7"/>
  <c r="F17" i="7"/>
  <c r="G15" i="7"/>
  <c r="F42" i="7"/>
  <c r="E22" i="7"/>
  <c r="Q10" i="7"/>
  <c r="AR38" i="6"/>
  <c r="E35" i="7"/>
  <c r="E27" i="7"/>
  <c r="E19" i="7"/>
  <c r="O7" i="7"/>
  <c r="AR87" i="6"/>
  <c r="AT87" i="6" s="1"/>
  <c r="AU87" i="6" s="1"/>
  <c r="Q9" i="7"/>
  <c r="M34" i="7"/>
  <c r="Q41" i="7"/>
  <c r="AR46" i="6"/>
  <c r="AT46" i="6" s="1"/>
  <c r="AR39" i="6"/>
  <c r="N28" i="7"/>
  <c r="AR107" i="6"/>
  <c r="AS107" i="6" s="1"/>
  <c r="AS48" i="6"/>
  <c r="AR40" i="6"/>
  <c r="AR105" i="6"/>
  <c r="AR128" i="6"/>
  <c r="AS128" i="6" s="1"/>
  <c r="AR37" i="6"/>
  <c r="AR29" i="6"/>
  <c r="K27" i="7"/>
  <c r="R40" i="7"/>
  <c r="L137" i="11"/>
  <c r="AR36" i="6"/>
  <c r="P10" i="7"/>
  <c r="E17" i="7"/>
  <c r="AR76" i="6"/>
  <c r="AS76" i="6" s="1"/>
  <c r="P42" i="7"/>
  <c r="P44" i="7"/>
  <c r="Q27" i="7"/>
  <c r="AR31" i="6"/>
  <c r="AS31" i="6" s="1"/>
  <c r="N25" i="7"/>
  <c r="O40" i="7"/>
  <c r="L70" i="11"/>
  <c r="AR50" i="6"/>
  <c r="AR42" i="6"/>
  <c r="AS42" i="6" s="1"/>
  <c r="R25" i="7"/>
  <c r="P29" i="7"/>
  <c r="M32" i="7"/>
  <c r="N34" i="7"/>
  <c r="M38" i="7"/>
  <c r="Q38" i="7"/>
  <c r="Q20" i="7"/>
  <c r="Q28" i="7"/>
  <c r="L94" i="11"/>
  <c r="AR106" i="6"/>
  <c r="AS106" i="6" s="1"/>
  <c r="AR41" i="6"/>
  <c r="AT41" i="6" s="1"/>
  <c r="AU41" i="6" s="1"/>
  <c r="AR34" i="6"/>
  <c r="AS34" i="6" s="1"/>
  <c r="AR20" i="6"/>
  <c r="M9" i="7"/>
  <c r="S9" i="7" s="1"/>
  <c r="P25" i="7"/>
  <c r="N26" i="7"/>
  <c r="O30" i="7"/>
  <c r="R31" i="7"/>
  <c r="O33" i="7"/>
  <c r="P39" i="7"/>
  <c r="K40" i="7"/>
  <c r="O41" i="7"/>
  <c r="M42" i="7"/>
  <c r="N42" i="7"/>
  <c r="K43" i="7"/>
  <c r="O44" i="7"/>
  <c r="M44" i="7"/>
  <c r="Q13" i="7"/>
  <c r="AR92" i="6"/>
  <c r="AS92" i="6" s="1"/>
  <c r="AR64" i="6"/>
  <c r="AS64" i="6" s="1"/>
  <c r="AR33" i="6"/>
  <c r="AT33" i="6" s="1"/>
  <c r="AU33" i="6" s="1"/>
  <c r="R10" i="7"/>
  <c r="N16" i="7"/>
  <c r="N18" i="7"/>
  <c r="G20" i="7"/>
  <c r="P27" i="7"/>
  <c r="M30" i="7"/>
  <c r="N32" i="7"/>
  <c r="R33" i="7"/>
  <c r="R34" i="7"/>
  <c r="K34" i="7"/>
  <c r="N37" i="7"/>
  <c r="R39" i="7"/>
  <c r="M40" i="7"/>
  <c r="M43" i="7"/>
  <c r="AR117" i="6"/>
  <c r="AS117" i="6" s="1"/>
  <c r="AR118" i="6"/>
  <c r="AT118" i="6" s="1"/>
  <c r="AU118" i="6" s="1"/>
  <c r="AR119" i="6"/>
  <c r="AT119" i="6" s="1"/>
  <c r="AU119" i="6" s="1"/>
  <c r="AR32" i="6"/>
  <c r="AR26" i="6"/>
  <c r="O11" i="7"/>
  <c r="E23" i="7"/>
  <c r="M29" i="7"/>
  <c r="N30" i="7"/>
  <c r="G30" i="7"/>
  <c r="M31" i="7"/>
  <c r="E36" i="7"/>
  <c r="E37" i="7"/>
  <c r="P38" i="7"/>
  <c r="N41" i="7"/>
  <c r="L46" i="11"/>
  <c r="L106" i="11"/>
  <c r="AR130" i="6"/>
  <c r="AS130" i="6" s="1"/>
  <c r="AR54" i="6"/>
  <c r="AS54" i="6" s="1"/>
  <c r="AR25" i="6"/>
  <c r="K32" i="7"/>
  <c r="M33" i="7"/>
  <c r="Q24" i="7"/>
  <c r="Q32" i="7"/>
  <c r="Q8" i="7"/>
  <c r="L103" i="11"/>
  <c r="AR97" i="6"/>
  <c r="AS97" i="6" s="1"/>
  <c r="AR24" i="6"/>
  <c r="AS24" i="6" s="1"/>
  <c r="G11" i="7"/>
  <c r="O16" i="7"/>
  <c r="M23" i="7"/>
  <c r="M24" i="7"/>
  <c r="K26" i="7"/>
  <c r="P43" i="7"/>
  <c r="Q43" i="7"/>
  <c r="L86" i="11"/>
  <c r="L98" i="11"/>
  <c r="AR77" i="6"/>
  <c r="AT77" i="6" s="1"/>
  <c r="AU77" i="6" s="1"/>
  <c r="AR52" i="6"/>
  <c r="AS52" i="6" s="1"/>
  <c r="AR30" i="6"/>
  <c r="AS30" i="6" s="1"/>
  <c r="AR23" i="6"/>
  <c r="AT23" i="6" s="1"/>
  <c r="AU23" i="6" s="1"/>
  <c r="R8" i="7"/>
  <c r="K8" i="7"/>
  <c r="K13" i="7"/>
  <c r="G21" i="7"/>
  <c r="N22" i="7"/>
  <c r="N23" i="7"/>
  <c r="N27" i="7"/>
  <c r="N36" i="7"/>
  <c r="Q19" i="7"/>
  <c r="Q30" i="7"/>
  <c r="L47" i="11"/>
  <c r="L101" i="11"/>
  <c r="L130" i="11"/>
  <c r="L136" i="11"/>
  <c r="L111" i="11"/>
  <c r="L76" i="11"/>
  <c r="AR44" i="6"/>
  <c r="AS44" i="6" s="1"/>
  <c r="L102" i="11"/>
  <c r="AT28" i="6"/>
  <c r="AU28" i="6" s="1"/>
  <c r="AS87" i="6"/>
  <c r="AT48" i="6"/>
  <c r="AU48" i="6" s="1"/>
  <c r="L132" i="11"/>
  <c r="L117" i="11"/>
  <c r="AT35" i="6"/>
  <c r="AU35" i="6" s="1"/>
  <c r="AS35" i="6"/>
  <c r="AT30" i="6"/>
  <c r="AU30" i="6" s="1"/>
  <c r="AS119" i="6"/>
  <c r="AS29" i="6"/>
  <c r="AT29" i="6"/>
  <c r="AU29" i="6" s="1"/>
  <c r="AS118" i="6"/>
  <c r="AT20" i="6"/>
  <c r="AU20" i="6" s="1"/>
  <c r="AS20" i="6"/>
  <c r="AT76" i="6"/>
  <c r="AU76" i="6" s="1"/>
  <c r="AS37" i="6"/>
  <c r="AT37" i="6"/>
  <c r="AU37" i="6" s="1"/>
  <c r="AT34" i="6"/>
  <c r="AU34" i="6" s="1"/>
  <c r="AT54" i="6"/>
  <c r="AU54" i="6" s="1"/>
  <c r="AT116" i="6"/>
  <c r="AU116" i="6" s="1"/>
  <c r="AS41" i="6"/>
  <c r="AT64" i="6"/>
  <c r="AU64" i="6" s="1"/>
  <c r="AT22" i="6"/>
  <c r="AU22" i="6" s="1"/>
  <c r="AT50" i="6"/>
  <c r="AU50" i="6" s="1"/>
  <c r="AS50" i="6"/>
  <c r="AS77" i="6"/>
  <c r="AS25" i="6"/>
  <c r="AT25" i="6"/>
  <c r="AU25" i="6" s="1"/>
  <c r="J165" i="11"/>
  <c r="AT44" i="6"/>
  <c r="AU44" i="6" s="1"/>
  <c r="L121" i="11"/>
  <c r="L88" i="11"/>
  <c r="J163" i="11"/>
  <c r="AT32" i="6"/>
  <c r="AU32" i="6" s="1"/>
  <c r="AS32" i="6"/>
  <c r="P40" i="7"/>
  <c r="AS45" i="6"/>
  <c r="AT45" i="6"/>
  <c r="AU45" i="6" s="1"/>
  <c r="AS27" i="6"/>
  <c r="AT27" i="6"/>
  <c r="AU27" i="6" s="1"/>
  <c r="P34" i="7"/>
  <c r="F38" i="7"/>
  <c r="AS39" i="6"/>
  <c r="AT39" i="6"/>
  <c r="AU39" i="6" s="1"/>
  <c r="E20" i="7"/>
  <c r="M21" i="7"/>
  <c r="AS46" i="6"/>
  <c r="AU46" i="6"/>
  <c r="L62" i="11"/>
  <c r="R6" i="7"/>
  <c r="AS66" i="6"/>
  <c r="AR43" i="6"/>
  <c r="AR114" i="6"/>
  <c r="AS114" i="6" s="1"/>
  <c r="G16" i="7"/>
  <c r="P33" i="7"/>
  <c r="G45" i="7"/>
  <c r="L107" i="11"/>
  <c r="L44" i="11"/>
  <c r="AR49" i="6"/>
  <c r="AR17" i="6"/>
  <c r="AT17" i="6" s="1"/>
  <c r="AU17" i="6" s="1"/>
  <c r="O20" i="7"/>
  <c r="G32" i="7"/>
  <c r="E39" i="7"/>
  <c r="L124" i="11"/>
  <c r="L71" i="11"/>
  <c r="L95" i="11"/>
  <c r="L140" i="11"/>
  <c r="AR21" i="6"/>
  <c r="AS21" i="6" s="1"/>
  <c r="G8" i="7"/>
  <c r="G9" i="7"/>
  <c r="G12" i="7"/>
  <c r="G19" i="7"/>
  <c r="G26" i="7"/>
  <c r="G38" i="7"/>
  <c r="G41" i="7"/>
  <c r="G42" i="7"/>
  <c r="AR13" i="6"/>
  <c r="AS13" i="6" s="1"/>
  <c r="E8" i="7"/>
  <c r="AR80" i="6"/>
  <c r="AT80" i="6" s="1"/>
  <c r="AU80" i="6" s="1"/>
  <c r="K22" i="7"/>
  <c r="K38" i="7"/>
  <c r="O32" i="7"/>
  <c r="M37" i="7"/>
  <c r="E40" i="7"/>
  <c r="E42" i="7"/>
  <c r="Q23" i="7"/>
  <c r="L119" i="11"/>
  <c r="AR47" i="6"/>
  <c r="AT47" i="6" s="1"/>
  <c r="AU47" i="6" s="1"/>
  <c r="E13" i="7"/>
  <c r="E15" i="7"/>
  <c r="R19" i="7"/>
  <c r="P30" i="7"/>
  <c r="P31" i="7"/>
  <c r="Q31" i="7"/>
  <c r="P32" i="7"/>
  <c r="O39" i="7"/>
  <c r="AS38" i="6"/>
  <c r="AT38" i="6"/>
  <c r="AU38" i="6"/>
  <c r="R13" i="7"/>
  <c r="M22" i="7"/>
  <c r="E30" i="7"/>
  <c r="AB132" i="6"/>
  <c r="AR6" i="6"/>
  <c r="F11" i="7"/>
  <c r="P19" i="7"/>
  <c r="F23" i="7"/>
  <c r="P24" i="7"/>
  <c r="AE132" i="6"/>
  <c r="R38" i="7"/>
  <c r="N38" i="7"/>
  <c r="R41" i="7"/>
  <c r="AM132" i="6"/>
  <c r="J162" i="11"/>
  <c r="L92" i="11"/>
  <c r="AT21" i="6"/>
  <c r="AU21" i="6" s="1"/>
  <c r="AS49" i="6"/>
  <c r="AT49" i="6"/>
  <c r="AU49" i="6" s="1"/>
  <c r="AS80" i="6"/>
  <c r="J164" i="11"/>
  <c r="L81" i="11"/>
  <c r="L91" i="11"/>
  <c r="J166" i="11"/>
  <c r="AS43" i="6"/>
  <c r="AT43" i="6"/>
  <c r="AU43" i="6" s="1"/>
  <c r="L125" i="11"/>
  <c r="L100" i="11"/>
  <c r="AT96" i="6" l="1"/>
  <c r="AU96" i="6" s="1"/>
  <c r="AS96" i="6"/>
  <c r="AS129" i="6"/>
  <c r="AT129" i="6"/>
  <c r="AU129" i="6" s="1"/>
  <c r="AT111" i="6"/>
  <c r="AU111" i="6" s="1"/>
  <c r="AS111" i="6"/>
  <c r="AS103" i="6"/>
  <c r="AT103" i="6"/>
  <c r="AU103" i="6" s="1"/>
  <c r="AT125" i="6"/>
  <c r="AU125" i="6" s="1"/>
  <c r="AS125" i="6"/>
  <c r="AS91" i="6"/>
  <c r="AT91" i="6"/>
  <c r="AU91" i="6" s="1"/>
  <c r="S26" i="7"/>
  <c r="AT110" i="6"/>
  <c r="AU110" i="6" s="1"/>
  <c r="AS110" i="6"/>
  <c r="AT84" i="6"/>
  <c r="AU84" i="6" s="1"/>
  <c r="AS84" i="6"/>
  <c r="AS121" i="6"/>
  <c r="AT121" i="6"/>
  <c r="AU121" i="6" s="1"/>
  <c r="AS104" i="6"/>
  <c r="AT104" i="6"/>
  <c r="AU104" i="6" s="1"/>
  <c r="AS90" i="6"/>
  <c r="AT90" i="6"/>
  <c r="AU90" i="6" s="1"/>
  <c r="AS86" i="6"/>
  <c r="AT86" i="6"/>
  <c r="AU86" i="6" s="1"/>
  <c r="AT82" i="6"/>
  <c r="AU82" i="6" s="1"/>
  <c r="AS82" i="6"/>
  <c r="AS126" i="6"/>
  <c r="AT126" i="6"/>
  <c r="AU126" i="6" s="1"/>
  <c r="AS113" i="6"/>
  <c r="AT113" i="6"/>
  <c r="AU113" i="6" s="1"/>
  <c r="AS109" i="6"/>
  <c r="AT109" i="6"/>
  <c r="AU109" i="6" s="1"/>
  <c r="AT100" i="6"/>
  <c r="AU100" i="6" s="1"/>
  <c r="AS100" i="6"/>
  <c r="AS85" i="6"/>
  <c r="AT85" i="6"/>
  <c r="AU85" i="6" s="1"/>
  <c r="AS81" i="6"/>
  <c r="AT81" i="6"/>
  <c r="AU81" i="6" s="1"/>
  <c r="AS120" i="6"/>
  <c r="AT120" i="6"/>
  <c r="AU120" i="6" s="1"/>
  <c r="AS98" i="6"/>
  <c r="AT98" i="6"/>
  <c r="AU98" i="6" s="1"/>
  <c r="P16" i="7"/>
  <c r="Q7" i="7"/>
  <c r="AR115" i="6"/>
  <c r="O13" i="7"/>
  <c r="S13" i="7" s="1"/>
  <c r="N14" i="7"/>
  <c r="O43" i="7"/>
  <c r="S43" i="7" s="1"/>
  <c r="R45" i="7"/>
  <c r="S45" i="7" s="1"/>
  <c r="AT114" i="6"/>
  <c r="AU114" i="6" s="1"/>
  <c r="M132" i="6"/>
  <c r="N132" i="6"/>
  <c r="O6" i="7"/>
  <c r="AR88" i="6"/>
  <c r="AR108" i="6"/>
  <c r="P8" i="7"/>
  <c r="S28" i="7"/>
  <c r="O29" i="7"/>
  <c r="R36" i="7"/>
  <c r="S36" i="7" s="1"/>
  <c r="N6" i="7"/>
  <c r="AT130" i="6"/>
  <c r="AU130" i="6" s="1"/>
  <c r="AT106" i="6"/>
  <c r="AU106" i="6" s="1"/>
  <c r="AT117" i="6"/>
  <c r="AU117" i="6" s="1"/>
  <c r="AT75" i="6"/>
  <c r="AU75" i="6" s="1"/>
  <c r="AS122" i="6"/>
  <c r="AR83" i="6"/>
  <c r="M7" i="7"/>
  <c r="S7" i="7" s="1"/>
  <c r="O35" i="7"/>
  <c r="N39" i="7"/>
  <c r="P41" i="7"/>
  <c r="M41" i="7"/>
  <c r="S41" i="7" s="1"/>
  <c r="O42" i="7"/>
  <c r="R43" i="7"/>
  <c r="Q21" i="7"/>
  <c r="Q25" i="7"/>
  <c r="Q29" i="7"/>
  <c r="S19" i="7"/>
  <c r="AS105" i="6"/>
  <c r="AT105" i="6"/>
  <c r="AU105" i="6" s="1"/>
  <c r="S24" i="7"/>
  <c r="S39" i="7"/>
  <c r="M18" i="7"/>
  <c r="S18" i="7" s="1"/>
  <c r="AT128" i="6"/>
  <c r="AU128" i="6" s="1"/>
  <c r="AT107" i="6"/>
  <c r="AU107" i="6" s="1"/>
  <c r="S40" i="7"/>
  <c r="S42" i="7"/>
  <c r="AR112" i="6"/>
  <c r="AR79" i="6"/>
  <c r="P13" i="7"/>
  <c r="M14" i="7"/>
  <c r="S14" i="7" s="1"/>
  <c r="R16" i="7"/>
  <c r="R46" i="7" s="1"/>
  <c r="R47" i="7" s="1"/>
  <c r="R35" i="7"/>
  <c r="P35" i="7"/>
  <c r="AQ132" i="6"/>
  <c r="AT95" i="6"/>
  <c r="AU95" i="6" s="1"/>
  <c r="AR124" i="6"/>
  <c r="AR78" i="6"/>
  <c r="N10" i="7"/>
  <c r="S10" i="7" s="1"/>
  <c r="N20" i="7"/>
  <c r="S20" i="7" s="1"/>
  <c r="P22" i="7"/>
  <c r="AT97" i="6"/>
  <c r="AU97" i="6" s="1"/>
  <c r="AT92" i="6"/>
  <c r="AU92" i="6" s="1"/>
  <c r="M6" i="7"/>
  <c r="AR127" i="6"/>
  <c r="AR123" i="6"/>
  <c r="AR101" i="6"/>
  <c r="N17" i="7"/>
  <c r="S17" i="7" s="1"/>
  <c r="P21" i="7"/>
  <c r="S21" i="7" s="1"/>
  <c r="O22" i="7"/>
  <c r="O23" i="7"/>
  <c r="R27" i="7"/>
  <c r="S27" i="7" s="1"/>
  <c r="R29" i="7"/>
  <c r="N29" i="7"/>
  <c r="S29" i="7" s="1"/>
  <c r="R30" i="7"/>
  <c r="S30" i="7" s="1"/>
  <c r="O31" i="7"/>
  <c r="R32" i="7"/>
  <c r="S32" i="7" s="1"/>
  <c r="O34" i="7"/>
  <c r="S34" i="7" s="1"/>
  <c r="M35" i="7"/>
  <c r="O37" i="7"/>
  <c r="O38" i="7"/>
  <c r="S38" i="7" s="1"/>
  <c r="Q11" i="7"/>
  <c r="S11" i="7" s="1"/>
  <c r="S16" i="7"/>
  <c r="Q37" i="7"/>
  <c r="S37" i="7" s="1"/>
  <c r="L145" i="11"/>
  <c r="Q12" i="7"/>
  <c r="Q15" i="7"/>
  <c r="S15" i="7" s="1"/>
  <c r="L141" i="11"/>
  <c r="K113" i="11"/>
  <c r="L113" i="11" s="1"/>
  <c r="AR131" i="6"/>
  <c r="AR102" i="6"/>
  <c r="AR94" i="6"/>
  <c r="M25" i="7"/>
  <c r="S25" i="7" s="1"/>
  <c r="R44" i="7"/>
  <c r="S44" i="7" s="1"/>
  <c r="K127" i="11"/>
  <c r="L127" i="11" s="1"/>
  <c r="K105" i="11"/>
  <c r="L105" i="11" s="1"/>
  <c r="K7" i="7"/>
  <c r="G23" i="7"/>
  <c r="G24" i="7"/>
  <c r="G28" i="7"/>
  <c r="AR68" i="6"/>
  <c r="AS68" i="6" s="1"/>
  <c r="K35" i="7"/>
  <c r="K36" i="7"/>
  <c r="K37" i="7"/>
  <c r="K39" i="7"/>
  <c r="K41" i="7"/>
  <c r="K42" i="7"/>
  <c r="K44" i="7"/>
  <c r="K45" i="7"/>
  <c r="I6" i="7"/>
  <c r="H7" i="7"/>
  <c r="I18" i="7"/>
  <c r="F12" i="7"/>
  <c r="K14" i="7"/>
  <c r="K15" i="7"/>
  <c r="K16" i="7"/>
  <c r="K17" i="7"/>
  <c r="K18" i="7"/>
  <c r="F18" i="7"/>
  <c r="K19" i="7"/>
  <c r="K20" i="7"/>
  <c r="F20" i="7"/>
  <c r="K21" i="7"/>
  <c r="E21" i="7"/>
  <c r="K23" i="7"/>
  <c r="K24" i="7"/>
  <c r="K25" i="7"/>
  <c r="K28" i="7"/>
  <c r="K29" i="7"/>
  <c r="K30" i="7"/>
  <c r="K31" i="7"/>
  <c r="E33" i="7"/>
  <c r="H11" i="7"/>
  <c r="H15" i="7"/>
  <c r="H43" i="7"/>
  <c r="I14" i="7"/>
  <c r="I34" i="7"/>
  <c r="AR63" i="6"/>
  <c r="AS63" i="6" s="1"/>
  <c r="AR59" i="6"/>
  <c r="AS59" i="6" s="1"/>
  <c r="J15" i="7"/>
  <c r="AR61" i="6"/>
  <c r="AS61" i="6" s="1"/>
  <c r="AR57" i="6"/>
  <c r="AR53" i="6"/>
  <c r="AT53" i="6" s="1"/>
  <c r="AU53" i="6" s="1"/>
  <c r="AR65" i="6"/>
  <c r="AS65" i="6" s="1"/>
  <c r="K11" i="7"/>
  <c r="K12" i="7"/>
  <c r="G17" i="7"/>
  <c r="I30" i="7"/>
  <c r="AR56" i="6"/>
  <c r="AS47" i="6"/>
  <c r="AT31" i="6"/>
  <c r="AU31" i="6" s="1"/>
  <c r="AS51" i="6"/>
  <c r="E14" i="7"/>
  <c r="E24" i="7"/>
  <c r="F30" i="7"/>
  <c r="F32" i="7"/>
  <c r="F36" i="7"/>
  <c r="E38" i="7"/>
  <c r="K39" i="11"/>
  <c r="K154" i="11" s="1"/>
  <c r="K12" i="11"/>
  <c r="K151" i="11" s="1"/>
  <c r="AR62" i="6"/>
  <c r="AS62" i="6" s="1"/>
  <c r="AR58" i="6"/>
  <c r="AS58" i="6" s="1"/>
  <c r="H27" i="7"/>
  <c r="H31" i="7"/>
  <c r="I22" i="7"/>
  <c r="I42" i="7"/>
  <c r="J39" i="7"/>
  <c r="K152" i="11"/>
  <c r="AS17" i="6"/>
  <c r="AR5" i="6"/>
  <c r="AS5" i="6" s="1"/>
  <c r="L21" i="11"/>
  <c r="AT24" i="6"/>
  <c r="AU24" i="6" s="1"/>
  <c r="AR15" i="6"/>
  <c r="AS15" i="6" s="1"/>
  <c r="AR8" i="6"/>
  <c r="AS8" i="6" s="1"/>
  <c r="I34" i="11"/>
  <c r="L34" i="11" s="1"/>
  <c r="I33" i="11"/>
  <c r="L33" i="11" s="1"/>
  <c r="I18" i="11"/>
  <c r="I17" i="11"/>
  <c r="L17" i="11" s="1"/>
  <c r="I14" i="11"/>
  <c r="I13" i="11"/>
  <c r="L13" i="11" s="1"/>
  <c r="I30" i="11"/>
  <c r="L30" i="11" s="1"/>
  <c r="I29" i="11"/>
  <c r="L29" i="11" s="1"/>
  <c r="I10" i="11"/>
  <c r="L14" i="11"/>
  <c r="AS23" i="6"/>
  <c r="I26" i="11"/>
  <c r="I25" i="11"/>
  <c r="L25" i="11" s="1"/>
  <c r="S6" i="7"/>
  <c r="Q46" i="7"/>
  <c r="Q47" i="7" s="1"/>
  <c r="AT78" i="6"/>
  <c r="AU78" i="6" s="1"/>
  <c r="AS78" i="6"/>
  <c r="S31" i="7"/>
  <c r="S12" i="7"/>
  <c r="L114" i="11"/>
  <c r="K143" i="11"/>
  <c r="L143" i="11" s="1"/>
  <c r="K109" i="11"/>
  <c r="L109" i="11" s="1"/>
  <c r="AC132" i="6"/>
  <c r="AD132" i="6"/>
  <c r="AF132" i="6"/>
  <c r="S23" i="7"/>
  <c r="K139" i="11"/>
  <c r="L139" i="11" s="1"/>
  <c r="O132" i="6"/>
  <c r="Q132" i="6"/>
  <c r="S132" i="6"/>
  <c r="N8" i="7"/>
  <c r="S8" i="7" s="1"/>
  <c r="N31" i="7"/>
  <c r="N33" i="7"/>
  <c r="S33" i="7" s="1"/>
  <c r="K135" i="11"/>
  <c r="K123" i="11"/>
  <c r="L123" i="11" s="1"/>
  <c r="D132" i="6"/>
  <c r="F132" i="6"/>
  <c r="G132" i="6"/>
  <c r="H132" i="6"/>
  <c r="I132" i="6"/>
  <c r="AR93" i="6"/>
  <c r="AR99" i="6"/>
  <c r="AG132" i="6"/>
  <c r="AH132" i="6"/>
  <c r="AK132" i="6"/>
  <c r="AN132" i="6"/>
  <c r="AO132" i="6"/>
  <c r="AS57" i="6"/>
  <c r="AT57" i="6"/>
  <c r="AU57" i="6" s="1"/>
  <c r="AT65" i="6"/>
  <c r="AU65" i="6" s="1"/>
  <c r="AS56" i="6"/>
  <c r="AT56" i="6"/>
  <c r="AU56" i="6" s="1"/>
  <c r="AT66" i="6"/>
  <c r="AU66" i="6" s="1"/>
  <c r="AT70" i="6"/>
  <c r="AU70" i="6" s="1"/>
  <c r="AT61" i="6"/>
  <c r="AU61" i="6" s="1"/>
  <c r="AT62" i="6"/>
  <c r="AU62" i="6" s="1"/>
  <c r="AR60" i="6"/>
  <c r="AS60" i="6" s="1"/>
  <c r="K132" i="6"/>
  <c r="L132" i="6"/>
  <c r="K79" i="11"/>
  <c r="L79" i="11" s="1"/>
  <c r="K73" i="11"/>
  <c r="L73" i="11" s="1"/>
  <c r="J31" i="7"/>
  <c r="J7" i="7"/>
  <c r="AR55" i="6"/>
  <c r="AS55" i="6" s="1"/>
  <c r="K9" i="7"/>
  <c r="AT68" i="6"/>
  <c r="AU68" i="6" s="1"/>
  <c r="AT63" i="6"/>
  <c r="AU63" i="6" s="1"/>
  <c r="AT71" i="6"/>
  <c r="AU71" i="6" s="1"/>
  <c r="AT67" i="6"/>
  <c r="AU67" i="6" s="1"/>
  <c r="K6" i="7"/>
  <c r="W132" i="6"/>
  <c r="AR69" i="6"/>
  <c r="AS69" i="6" s="1"/>
  <c r="K69" i="11"/>
  <c r="L69" i="11" s="1"/>
  <c r="J23" i="7"/>
  <c r="J27" i="7"/>
  <c r="J35" i="7"/>
  <c r="J11" i="7"/>
  <c r="AT58" i="6"/>
  <c r="AU58" i="6" s="1"/>
  <c r="AR67" i="6"/>
  <c r="AS67" i="6" s="1"/>
  <c r="U132" i="6"/>
  <c r="V132" i="6"/>
  <c r="K33" i="7"/>
  <c r="K65" i="11"/>
  <c r="L65" i="11" s="1"/>
  <c r="AR9" i="6"/>
  <c r="AT8" i="6"/>
  <c r="AU8" i="6" s="1"/>
  <c r="AS26" i="6"/>
  <c r="AT26" i="6"/>
  <c r="AU26" i="6" s="1"/>
  <c r="AR16" i="6"/>
  <c r="AS16" i="6" s="1"/>
  <c r="AT16" i="6"/>
  <c r="AU16" i="6" s="1"/>
  <c r="AR12" i="6"/>
  <c r="AS12" i="6" s="1"/>
  <c r="AT12" i="6"/>
  <c r="AU12" i="6" s="1"/>
  <c r="AR7" i="6"/>
  <c r="AS7" i="6" s="1"/>
  <c r="E12" i="7"/>
  <c r="J132" i="6"/>
  <c r="F13" i="7"/>
  <c r="G22" i="7"/>
  <c r="F24" i="7"/>
  <c r="AI132" i="6"/>
  <c r="E43" i="7"/>
  <c r="K53" i="11"/>
  <c r="L53" i="11" s="1"/>
  <c r="AT13" i="6"/>
  <c r="AU13" i="6" s="1"/>
  <c r="AT42" i="6"/>
  <c r="AU42" i="6" s="1"/>
  <c r="AS33" i="6"/>
  <c r="X132" i="6"/>
  <c r="AR19" i="6"/>
  <c r="AS19" i="6" s="1"/>
  <c r="G6" i="7"/>
  <c r="E6" i="7"/>
  <c r="AR4" i="6"/>
  <c r="AS4" i="6" s="1"/>
  <c r="AR18" i="6"/>
  <c r="AS18" i="6" s="1"/>
  <c r="AT15" i="6"/>
  <c r="AU15" i="6" s="1"/>
  <c r="G7" i="7"/>
  <c r="E9" i="7"/>
  <c r="G10" i="7"/>
  <c r="G46" i="7" s="1"/>
  <c r="G47" i="7" s="1"/>
  <c r="E10" i="7"/>
  <c r="E16" i="7"/>
  <c r="G18" i="7"/>
  <c r="R132" i="6"/>
  <c r="G31" i="7"/>
  <c r="G33" i="7"/>
  <c r="G34" i="7"/>
  <c r="G35" i="7"/>
  <c r="L35" i="7" s="1"/>
  <c r="G36" i="7"/>
  <c r="G37" i="7"/>
  <c r="AJ132" i="6"/>
  <c r="AL132" i="6"/>
  <c r="K19" i="11"/>
  <c r="L19" i="11" s="1"/>
  <c r="AT6" i="6"/>
  <c r="AU6" i="6" s="1"/>
  <c r="AT52" i="6"/>
  <c r="AU52" i="6" s="1"/>
  <c r="AT36" i="6"/>
  <c r="AU36" i="6" s="1"/>
  <c r="AS36" i="6"/>
  <c r="AS40" i="6"/>
  <c r="AT40" i="6"/>
  <c r="AU40" i="6" s="1"/>
  <c r="AA132" i="6"/>
  <c r="F14" i="7"/>
  <c r="AR11" i="6"/>
  <c r="G25" i="7"/>
  <c r="E25" i="7"/>
  <c r="G14" i="7"/>
  <c r="G27" i="7"/>
  <c r="Y132" i="6"/>
  <c r="E28" i="7"/>
  <c r="Z132" i="6"/>
  <c r="G44" i="7"/>
  <c r="AP132" i="6"/>
  <c r="F16" i="7"/>
  <c r="F27" i="7"/>
  <c r="G29" i="7"/>
  <c r="F31" i="7"/>
  <c r="E44" i="7"/>
  <c r="K61" i="11"/>
  <c r="L61" i="11" s="1"/>
  <c r="K27" i="11"/>
  <c r="L27" i="11" s="1"/>
  <c r="H6" i="7"/>
  <c r="H10" i="7"/>
  <c r="H12" i="7"/>
  <c r="H17" i="7"/>
  <c r="H26" i="7"/>
  <c r="L26" i="7" s="1"/>
  <c r="T26" i="7" s="1"/>
  <c r="U26" i="7" s="1"/>
  <c r="H28" i="7"/>
  <c r="H33" i="7"/>
  <c r="H42" i="7"/>
  <c r="H44" i="7"/>
  <c r="I9" i="7"/>
  <c r="I15" i="7"/>
  <c r="I20" i="7"/>
  <c r="I25" i="7"/>
  <c r="I31" i="7"/>
  <c r="I36" i="7"/>
  <c r="I41" i="7"/>
  <c r="J8" i="7"/>
  <c r="J13" i="7"/>
  <c r="J18" i="7"/>
  <c r="J20" i="7"/>
  <c r="J29" i="7"/>
  <c r="J34" i="7"/>
  <c r="J36" i="7"/>
  <c r="J45" i="7"/>
  <c r="AR10" i="6"/>
  <c r="AR14" i="6"/>
  <c r="AS14" i="6" s="1"/>
  <c r="E31" i="7"/>
  <c r="K57" i="11"/>
  <c r="L57" i="11" s="1"/>
  <c r="K23" i="11"/>
  <c r="L23" i="11" s="1"/>
  <c r="H14" i="7"/>
  <c r="H16" i="7"/>
  <c r="H21" i="7"/>
  <c r="H30" i="7"/>
  <c r="H32" i="7"/>
  <c r="H37" i="7"/>
  <c r="I8" i="7"/>
  <c r="I13" i="7"/>
  <c r="I19" i="7"/>
  <c r="L19" i="7" s="1"/>
  <c r="T19" i="7" s="1"/>
  <c r="U19" i="7" s="1"/>
  <c r="I24" i="7"/>
  <c r="I29" i="7"/>
  <c r="I35" i="7"/>
  <c r="I40" i="7"/>
  <c r="I45" i="7"/>
  <c r="J17" i="7"/>
  <c r="J22" i="7"/>
  <c r="J24" i="7"/>
  <c r="J33" i="7"/>
  <c r="J38" i="7"/>
  <c r="J40" i="7"/>
  <c r="J44" i="7"/>
  <c r="H9" i="7"/>
  <c r="H18" i="7"/>
  <c r="H20" i="7"/>
  <c r="L20" i="7" s="1"/>
  <c r="H25" i="7"/>
  <c r="H34" i="7"/>
  <c r="H36" i="7"/>
  <c r="H41" i="7"/>
  <c r="I7" i="7"/>
  <c r="I12" i="7"/>
  <c r="I17" i="7"/>
  <c r="I23" i="7"/>
  <c r="I28" i="7"/>
  <c r="I33" i="7"/>
  <c r="I39" i="7"/>
  <c r="L39" i="7" s="1"/>
  <c r="T39" i="7" s="1"/>
  <c r="U39" i="7" s="1"/>
  <c r="J10" i="7"/>
  <c r="J12" i="7"/>
  <c r="J21" i="7"/>
  <c r="J26" i="7"/>
  <c r="J28" i="7"/>
  <c r="J37" i="7"/>
  <c r="J42" i="7"/>
  <c r="J6" i="7"/>
  <c r="H8" i="7"/>
  <c r="L8" i="7" s="1"/>
  <c r="H13" i="7"/>
  <c r="H22" i="7"/>
  <c r="H24" i="7"/>
  <c r="H29" i="7"/>
  <c r="H38" i="7"/>
  <c r="L38" i="7" s="1"/>
  <c r="H40" i="7"/>
  <c r="H45" i="7"/>
  <c r="L45" i="7" s="1"/>
  <c r="I11" i="7"/>
  <c r="I16" i="7"/>
  <c r="I21" i="7"/>
  <c r="I27" i="7"/>
  <c r="I32" i="7"/>
  <c r="I37" i="7"/>
  <c r="I43" i="7"/>
  <c r="I44" i="7"/>
  <c r="J9" i="7"/>
  <c r="J14" i="7"/>
  <c r="J16" i="7"/>
  <c r="J25" i="7"/>
  <c r="J30" i="7"/>
  <c r="J32" i="7"/>
  <c r="J41" i="7"/>
  <c r="J43" i="7"/>
  <c r="S22" i="7"/>
  <c r="P46" i="7"/>
  <c r="P47" i="7" s="1"/>
  <c r="AS6" i="6"/>
  <c r="AT89" i="6"/>
  <c r="AU89" i="6" s="1"/>
  <c r="AT69" i="6"/>
  <c r="AS102" i="6"/>
  <c r="AT102" i="6"/>
  <c r="AU102" i="6" s="1"/>
  <c r="I147" i="11"/>
  <c r="I115" i="11"/>
  <c r="J160" i="11" s="1"/>
  <c r="I104" i="11"/>
  <c r="J159" i="11" s="1"/>
  <c r="L77" i="11"/>
  <c r="K115" i="11"/>
  <c r="I128" i="11"/>
  <c r="J161" i="11" s="1"/>
  <c r="I93" i="11"/>
  <c r="J158" i="11" s="1"/>
  <c r="K93" i="11"/>
  <c r="I68" i="11"/>
  <c r="I60" i="11"/>
  <c r="I52" i="11"/>
  <c r="I49" i="11"/>
  <c r="I63" i="11"/>
  <c r="L63" i="11" s="1"/>
  <c r="I55" i="11"/>
  <c r="L55" i="11" s="1"/>
  <c r="I36" i="11"/>
  <c r="L36" i="11" s="1"/>
  <c r="I20" i="11"/>
  <c r="L20" i="11" s="1"/>
  <c r="K142" i="11"/>
  <c r="K126" i="11"/>
  <c r="L126" i="11" s="1"/>
  <c r="K118" i="11"/>
  <c r="L118" i="11" s="1"/>
  <c r="K108" i="11"/>
  <c r="L108" i="11" s="1"/>
  <c r="K78" i="11"/>
  <c r="L78" i="11" s="1"/>
  <c r="K68" i="11"/>
  <c r="L68" i="11" s="1"/>
  <c r="K60" i="11"/>
  <c r="K52" i="11"/>
  <c r="I43" i="11"/>
  <c r="L43" i="11" s="1"/>
  <c r="K26" i="11"/>
  <c r="L26" i="11" s="1"/>
  <c r="K18" i="11"/>
  <c r="L18" i="11" s="1"/>
  <c r="K134" i="11"/>
  <c r="K104" i="11"/>
  <c r="I72" i="11"/>
  <c r="I80" i="11"/>
  <c r="L80" i="11" s="1"/>
  <c r="I67" i="11"/>
  <c r="L67" i="11" s="1"/>
  <c r="I59" i="11"/>
  <c r="L59" i="11" s="1"/>
  <c r="I51" i="11"/>
  <c r="L51" i="11" s="1"/>
  <c r="I45" i="11"/>
  <c r="L45" i="11" s="1"/>
  <c r="I41" i="11"/>
  <c r="L41" i="11" s="1"/>
  <c r="I32" i="11"/>
  <c r="L32" i="11" s="1"/>
  <c r="I24" i="11"/>
  <c r="L24" i="11" s="1"/>
  <c r="I16" i="11"/>
  <c r="K146" i="11"/>
  <c r="K138" i="11"/>
  <c r="K122" i="11"/>
  <c r="L122" i="11" s="1"/>
  <c r="K112" i="11"/>
  <c r="L112" i="11" s="1"/>
  <c r="K82" i="11"/>
  <c r="L82" i="11" s="1"/>
  <c r="K72" i="11"/>
  <c r="L72" i="11" s="1"/>
  <c r="K64" i="11"/>
  <c r="L64" i="11" s="1"/>
  <c r="K56" i="11"/>
  <c r="L56" i="11" s="1"/>
  <c r="K49" i="11"/>
  <c r="I42" i="11"/>
  <c r="L42" i="11" s="1"/>
  <c r="K48" i="11"/>
  <c r="I37" i="11"/>
  <c r="L37" i="11" s="1"/>
  <c r="K22" i="11"/>
  <c r="L22" i="11" s="1"/>
  <c r="T38" i="7" l="1"/>
  <c r="U38" i="7" s="1"/>
  <c r="M46" i="7"/>
  <c r="M47" i="7" s="1"/>
  <c r="AT94" i="6"/>
  <c r="AU94" i="6" s="1"/>
  <c r="AS94" i="6"/>
  <c r="AT124" i="6"/>
  <c r="AU124" i="6" s="1"/>
  <c r="AS124" i="6"/>
  <c r="AS79" i="6"/>
  <c r="AT79" i="6"/>
  <c r="AU79" i="6" s="1"/>
  <c r="O46" i="7"/>
  <c r="O47" i="7" s="1"/>
  <c r="AS115" i="6"/>
  <c r="AT115" i="6"/>
  <c r="AU115" i="6" s="1"/>
  <c r="T20" i="7"/>
  <c r="U20" i="7" s="1"/>
  <c r="S35" i="7"/>
  <c r="T35" i="7" s="1"/>
  <c r="U35" i="7" s="1"/>
  <c r="AT101" i="6"/>
  <c r="AU101" i="6" s="1"/>
  <c r="AS101" i="6"/>
  <c r="AT112" i="6"/>
  <c r="AU112" i="6" s="1"/>
  <c r="AS112" i="6"/>
  <c r="T45" i="7"/>
  <c r="U45" i="7" s="1"/>
  <c r="AS131" i="6"/>
  <c r="AT131" i="6"/>
  <c r="AU131" i="6" s="1"/>
  <c r="AT123" i="6"/>
  <c r="AU123" i="6" s="1"/>
  <c r="AS123" i="6"/>
  <c r="AS108" i="6"/>
  <c r="AT108" i="6"/>
  <c r="AU108" i="6" s="1"/>
  <c r="AS127" i="6"/>
  <c r="AT127" i="6"/>
  <c r="AU127" i="6" s="1"/>
  <c r="AS83" i="6"/>
  <c r="AT83" i="6"/>
  <c r="AU83" i="6" s="1"/>
  <c r="AS88" i="6"/>
  <c r="AT88" i="6"/>
  <c r="AU88" i="6" s="1"/>
  <c r="L11" i="7"/>
  <c r="T11" i="7" s="1"/>
  <c r="F46" i="7"/>
  <c r="F47" i="7" s="1"/>
  <c r="AT59" i="6"/>
  <c r="AU59" i="6" s="1"/>
  <c r="AS53" i="6"/>
  <c r="L15" i="7"/>
  <c r="T15" i="7" s="1"/>
  <c r="U15" i="7" s="1"/>
  <c r="L27" i="7"/>
  <c r="T27" i="7" s="1"/>
  <c r="U27" i="7" s="1"/>
  <c r="L33" i="7"/>
  <c r="AT5" i="6"/>
  <c r="AU5" i="6" s="1"/>
  <c r="I12" i="11"/>
  <c r="L10" i="11"/>
  <c r="I15" i="11"/>
  <c r="T8" i="7"/>
  <c r="U8" i="7" s="1"/>
  <c r="AT93" i="6"/>
  <c r="AU93" i="6" s="1"/>
  <c r="AS93" i="6"/>
  <c r="T33" i="7"/>
  <c r="U33" i="7" s="1"/>
  <c r="AS99" i="6"/>
  <c r="AT99" i="6"/>
  <c r="AU99" i="6" s="1"/>
  <c r="L135" i="11"/>
  <c r="K163" i="11"/>
  <c r="L163" i="11" s="1"/>
  <c r="N46" i="7"/>
  <c r="N47" i="7" s="1"/>
  <c r="L32" i="7"/>
  <c r="T32" i="7" s="1"/>
  <c r="U32" i="7" s="1"/>
  <c r="L23" i="7"/>
  <c r="T23" i="7" s="1"/>
  <c r="U23" i="7" s="1"/>
  <c r="L30" i="7"/>
  <c r="T30" i="7" s="1"/>
  <c r="U30" i="7" s="1"/>
  <c r="L17" i="7"/>
  <c r="T17" i="7" s="1"/>
  <c r="U17" i="7" s="1"/>
  <c r="L29" i="7"/>
  <c r="T29" i="7" s="1"/>
  <c r="U29" i="7" s="1"/>
  <c r="L18" i="7"/>
  <c r="T18" i="7" s="1"/>
  <c r="U18" i="7" s="1"/>
  <c r="L22" i="7"/>
  <c r="AT60" i="6"/>
  <c r="AU60" i="6" s="1"/>
  <c r="L43" i="7"/>
  <c r="T43" i="7" s="1"/>
  <c r="U43" i="7" s="1"/>
  <c r="L40" i="7"/>
  <c r="T40" i="7" s="1"/>
  <c r="U40" i="7" s="1"/>
  <c r="L31" i="7"/>
  <c r="T31" i="7" s="1"/>
  <c r="U31" i="7" s="1"/>
  <c r="L12" i="7"/>
  <c r="T12" i="7" s="1"/>
  <c r="U12" i="7" s="1"/>
  <c r="L37" i="7"/>
  <c r="T37" i="7" s="1"/>
  <c r="U37" i="7" s="1"/>
  <c r="L7" i="7"/>
  <c r="T7" i="7" s="1"/>
  <c r="U7" i="7" s="1"/>
  <c r="AT55" i="6"/>
  <c r="AU55" i="6" s="1"/>
  <c r="K46" i="7"/>
  <c r="K47" i="7" s="1"/>
  <c r="I46" i="7"/>
  <c r="I47" i="7" s="1"/>
  <c r="L42" i="7"/>
  <c r="T42" i="7" s="1"/>
  <c r="U42" i="7" s="1"/>
  <c r="L14" i="7"/>
  <c r="T14" i="7" s="1"/>
  <c r="U14" i="7" s="1"/>
  <c r="L34" i="7"/>
  <c r="T34" i="7" s="1"/>
  <c r="U34" i="7" s="1"/>
  <c r="AT19" i="6"/>
  <c r="AU19" i="6" s="1"/>
  <c r="AS9" i="6"/>
  <c r="AT9" i="6"/>
  <c r="AU9" i="6" s="1"/>
  <c r="T22" i="7"/>
  <c r="U22" i="7" s="1"/>
  <c r="L41" i="7"/>
  <c r="T41" i="7" s="1"/>
  <c r="U41" i="7" s="1"/>
  <c r="AS10" i="6"/>
  <c r="AT10" i="6"/>
  <c r="AU10" i="6" s="1"/>
  <c r="L25" i="7"/>
  <c r="T25" i="7" s="1"/>
  <c r="U25" i="7" s="1"/>
  <c r="L16" i="7"/>
  <c r="T16" i="7" s="1"/>
  <c r="U16" i="7" s="1"/>
  <c r="L9" i="7"/>
  <c r="T9" i="7" s="1"/>
  <c r="U9" i="7" s="1"/>
  <c r="AT4" i="6"/>
  <c r="AU4" i="6" s="1"/>
  <c r="J46" i="7"/>
  <c r="J47" i="7" s="1"/>
  <c r="L21" i="7"/>
  <c r="T21" i="7" s="1"/>
  <c r="U21" i="7" s="1"/>
  <c r="L44" i="7"/>
  <c r="T44" i="7" s="1"/>
  <c r="U44" i="7" s="1"/>
  <c r="L28" i="7"/>
  <c r="T28" i="7" s="1"/>
  <c r="U28" i="7" s="1"/>
  <c r="L36" i="7"/>
  <c r="T36" i="7" s="1"/>
  <c r="U36" i="7" s="1"/>
  <c r="AT14" i="6"/>
  <c r="AU14" i="6" s="1"/>
  <c r="E46" i="7"/>
  <c r="E47" i="7" s="1"/>
  <c r="L6" i="7"/>
  <c r="L24" i="7"/>
  <c r="T24" i="7" s="1"/>
  <c r="U24" i="7" s="1"/>
  <c r="AT7" i="6"/>
  <c r="AU7" i="6" s="1"/>
  <c r="L13" i="7"/>
  <c r="T13" i="7" s="1"/>
  <c r="U13" i="7" s="1"/>
  <c r="AT18" i="6"/>
  <c r="AU18" i="6" s="1"/>
  <c r="H46" i="7"/>
  <c r="H47" i="7" s="1"/>
  <c r="AR132" i="6"/>
  <c r="AS11" i="6"/>
  <c r="AT11" i="6"/>
  <c r="AU11" i="6" s="1"/>
  <c r="L10" i="7"/>
  <c r="T10" i="7" s="1"/>
  <c r="U10" i="7" s="1"/>
  <c r="L93" i="11"/>
  <c r="K158" i="11"/>
  <c r="L158" i="11" s="1"/>
  <c r="K75" i="11"/>
  <c r="L49" i="11"/>
  <c r="K164" i="11"/>
  <c r="L164" i="11" s="1"/>
  <c r="L138" i="11"/>
  <c r="L146" i="11"/>
  <c r="K166" i="11"/>
  <c r="L166" i="11" s="1"/>
  <c r="L142" i="11"/>
  <c r="K165" i="11"/>
  <c r="L165" i="11" s="1"/>
  <c r="I28" i="11"/>
  <c r="L16" i="11"/>
  <c r="I48" i="11"/>
  <c r="J155" i="11" s="1"/>
  <c r="L52" i="11"/>
  <c r="K28" i="11"/>
  <c r="I84" i="11"/>
  <c r="J157" i="11" s="1"/>
  <c r="AU69" i="6"/>
  <c r="I39" i="11"/>
  <c r="U11" i="7"/>
  <c r="L104" i="11"/>
  <c r="K159" i="11"/>
  <c r="L159" i="11" s="1"/>
  <c r="K162" i="11"/>
  <c r="L162" i="11" s="1"/>
  <c r="L134" i="11"/>
  <c r="K128" i="11"/>
  <c r="L115" i="11"/>
  <c r="K160" i="11"/>
  <c r="L160" i="11" s="1"/>
  <c r="K155" i="11"/>
  <c r="L155" i="11" s="1"/>
  <c r="L48" i="11"/>
  <c r="L60" i="11"/>
  <c r="I75" i="11"/>
  <c r="J156" i="11" s="1"/>
  <c r="K84" i="11"/>
  <c r="K147" i="11"/>
  <c r="L147" i="11" s="1"/>
  <c r="S46" i="7"/>
  <c r="S47" i="7" s="1"/>
  <c r="AS132" i="6" l="1"/>
  <c r="J152" i="11"/>
  <c r="L152" i="11" s="1"/>
  <c r="L15" i="11"/>
  <c r="J151" i="11"/>
  <c r="L151" i="11" s="1"/>
  <c r="L12" i="11"/>
  <c r="AU132" i="6"/>
  <c r="T6" i="7"/>
  <c r="L46" i="7"/>
  <c r="L47" i="7" s="1"/>
  <c r="AT132" i="6"/>
  <c r="K156" i="11"/>
  <c r="L156" i="11" s="1"/>
  <c r="L75" i="11"/>
  <c r="L39" i="11"/>
  <c r="J154" i="11"/>
  <c r="L154" i="11" s="1"/>
  <c r="K148" i="11"/>
  <c r="K153" i="11"/>
  <c r="L28" i="11"/>
  <c r="J153" i="11"/>
  <c r="J167" i="11" s="1"/>
  <c r="I148" i="11"/>
  <c r="K157" i="11"/>
  <c r="L157" i="11" s="1"/>
  <c r="L84" i="11"/>
  <c r="K161" i="11"/>
  <c r="L161" i="11" s="1"/>
  <c r="L128" i="11"/>
  <c r="L148" i="11" l="1"/>
  <c r="U6" i="7"/>
  <c r="U46" i="7" s="1"/>
  <c r="U47" i="7" s="1"/>
  <c r="C63" i="10"/>
  <c r="D63" i="10" s="1"/>
  <c r="C47" i="10"/>
  <c r="D47" i="10" s="1"/>
  <c r="C41" i="10"/>
  <c r="D41" i="10" s="1"/>
  <c r="C65" i="10"/>
  <c r="D65" i="10" s="1"/>
  <c r="C85" i="10"/>
  <c r="D85" i="10" s="1"/>
  <c r="C100" i="10"/>
  <c r="D100" i="10" s="1"/>
  <c r="C49" i="10"/>
  <c r="D49" i="10" s="1"/>
  <c r="C48" i="10"/>
  <c r="D48" i="10" s="1"/>
  <c r="C118" i="10"/>
  <c r="D118" i="10" s="1"/>
  <c r="C29" i="10"/>
  <c r="D29" i="10" s="1"/>
  <c r="C128" i="10"/>
  <c r="D128" i="10" s="1"/>
  <c r="C42" i="10"/>
  <c r="D42" i="10" s="1"/>
  <c r="C70" i="10"/>
  <c r="D70" i="10" s="1"/>
  <c r="C51" i="10"/>
  <c r="D51" i="10" s="1"/>
  <c r="C124" i="10"/>
  <c r="D124" i="10" s="1"/>
  <c r="C82" i="10"/>
  <c r="D82" i="10" s="1"/>
  <c r="C11" i="10"/>
  <c r="D11" i="10" s="1"/>
  <c r="C57" i="10"/>
  <c r="D57" i="10" s="1"/>
  <c r="C134" i="10"/>
  <c r="D134" i="10" s="1"/>
  <c r="C39" i="10"/>
  <c r="D39" i="10" s="1"/>
  <c r="C89" i="10"/>
  <c r="D89" i="10" s="1"/>
  <c r="C28" i="10"/>
  <c r="D28" i="10" s="1"/>
  <c r="C43" i="10"/>
  <c r="D43" i="10" s="1"/>
  <c r="C52" i="10"/>
  <c r="D52" i="10" s="1"/>
  <c r="C23" i="10"/>
  <c r="D23" i="10" s="1"/>
  <c r="C94" i="10"/>
  <c r="D94" i="10" s="1"/>
  <c r="C27" i="10"/>
  <c r="D27" i="10" s="1"/>
  <c r="C98" i="10"/>
  <c r="D98" i="10" s="1"/>
  <c r="C130" i="10"/>
  <c r="D130" i="10" s="1"/>
  <c r="C106" i="10"/>
  <c r="D106" i="10" s="1"/>
  <c r="C116" i="10"/>
  <c r="D116" i="10" s="1"/>
  <c r="C83" i="10"/>
  <c r="D83" i="10" s="1"/>
  <c r="C64" i="10"/>
  <c r="D64" i="10" s="1"/>
  <c r="C90" i="10"/>
  <c r="D90" i="10" s="1"/>
  <c r="C103" i="10"/>
  <c r="D103" i="10" s="1"/>
  <c r="C115" i="10"/>
  <c r="D115" i="10" s="1"/>
  <c r="C32" i="10"/>
  <c r="D32" i="10" s="1"/>
  <c r="C14" i="10"/>
  <c r="D14" i="10" s="1"/>
  <c r="C50" i="10"/>
  <c r="D50" i="10" s="1"/>
  <c r="C117" i="10"/>
  <c r="D117" i="10" s="1"/>
  <c r="C88" i="10"/>
  <c r="D88" i="10" s="1"/>
  <c r="C31" i="10"/>
  <c r="D31" i="10" s="1"/>
  <c r="C68" i="10"/>
  <c r="D68" i="10" s="1"/>
  <c r="C24" i="10"/>
  <c r="D24" i="10" s="1"/>
  <c r="C19" i="10"/>
  <c r="D19" i="10" s="1"/>
  <c r="C58" i="10"/>
  <c r="D58" i="10" s="1"/>
  <c r="C55" i="10"/>
  <c r="D55" i="10" s="1"/>
  <c r="C25" i="10"/>
  <c r="D25" i="10" s="1"/>
  <c r="C17" i="10"/>
  <c r="D17" i="10" s="1"/>
  <c r="C35" i="10"/>
  <c r="D35" i="10" s="1"/>
  <c r="C54" i="10"/>
  <c r="D54" i="10" s="1"/>
  <c r="C20" i="10"/>
  <c r="D20" i="10" s="1"/>
  <c r="C97" i="10"/>
  <c r="D97" i="10" s="1"/>
  <c r="C37" i="10"/>
  <c r="D37" i="10" s="1"/>
  <c r="C66" i="10"/>
  <c r="D66" i="10" s="1"/>
  <c r="C95" i="10"/>
  <c r="D95" i="10" s="1"/>
  <c r="C71" i="10"/>
  <c r="D71" i="10" s="1"/>
  <c r="C105" i="10"/>
  <c r="D105" i="10" s="1"/>
  <c r="C44" i="10"/>
  <c r="D44" i="10" s="1"/>
  <c r="C46" i="10"/>
  <c r="D46" i="10" s="1"/>
  <c r="C99" i="10"/>
  <c r="D99" i="10" s="1"/>
  <c r="C107" i="10"/>
  <c r="D107" i="10" s="1"/>
  <c r="C131" i="10"/>
  <c r="D131" i="10" s="1"/>
  <c r="C108" i="10"/>
  <c r="D108" i="10" s="1"/>
  <c r="C101" i="10"/>
  <c r="D101" i="10" s="1"/>
  <c r="C18" i="10"/>
  <c r="D18" i="10" s="1"/>
  <c r="C60" i="10"/>
  <c r="D60" i="10" s="1"/>
  <c r="C26" i="10"/>
  <c r="D26" i="10" s="1"/>
  <c r="C87" i="10"/>
  <c r="D87" i="10" s="1"/>
  <c r="C129" i="10"/>
  <c r="D129" i="10" s="1"/>
  <c r="C45" i="10"/>
  <c r="D45" i="10" s="1"/>
  <c r="C119" i="10"/>
  <c r="D119" i="10" s="1"/>
  <c r="C16" i="10"/>
  <c r="D16" i="10" s="1"/>
  <c r="C13" i="10"/>
  <c r="D13" i="10" s="1"/>
  <c r="C111" i="10"/>
  <c r="D111" i="10" s="1"/>
  <c r="T46" i="7"/>
  <c r="T47" i="7" s="1"/>
  <c r="C62" i="10"/>
  <c r="D62" i="10" s="1"/>
  <c r="C72" i="10"/>
  <c r="D72" i="10" s="1"/>
  <c r="C92" i="10"/>
  <c r="D92" i="10" s="1"/>
  <c r="C112" i="10"/>
  <c r="D112" i="10" s="1"/>
  <c r="C61" i="10"/>
  <c r="D61" i="10" s="1"/>
  <c r="C93" i="10"/>
  <c r="D93" i="10" s="1"/>
  <c r="C36" i="10"/>
  <c r="D36" i="10" s="1"/>
  <c r="C40" i="10"/>
  <c r="D40" i="10" s="1"/>
  <c r="C73" i="10"/>
  <c r="D73" i="10" s="1"/>
  <c r="C22" i="10"/>
  <c r="D22" i="10" s="1"/>
  <c r="C74" i="10"/>
  <c r="D74" i="10" s="1"/>
  <c r="C30" i="10"/>
  <c r="D30" i="10" s="1"/>
  <c r="C78" i="10"/>
  <c r="D78" i="10" s="1"/>
  <c r="C132" i="10"/>
  <c r="D132" i="10" s="1"/>
  <c r="C75" i="10"/>
  <c r="D75" i="10" s="1"/>
  <c r="C38" i="10"/>
  <c r="D38" i="10" s="1"/>
  <c r="C76" i="10"/>
  <c r="D76" i="10" s="1"/>
  <c r="C127" i="10"/>
  <c r="D127" i="10" s="1"/>
  <c r="C113" i="10"/>
  <c r="D113" i="10" s="1"/>
  <c r="C123" i="10"/>
  <c r="D123" i="10" s="1"/>
  <c r="C56" i="10"/>
  <c r="D56" i="10" s="1"/>
  <c r="C79" i="10"/>
  <c r="D79" i="10" s="1"/>
  <c r="C121" i="10"/>
  <c r="D121" i="10" s="1"/>
  <c r="C80" i="10"/>
  <c r="D80" i="10" s="1"/>
  <c r="C114" i="10"/>
  <c r="D114" i="10" s="1"/>
  <c r="C15" i="10"/>
  <c r="D15" i="10" s="1"/>
  <c r="C67" i="10"/>
  <c r="D67" i="10" s="1"/>
  <c r="C33" i="10"/>
  <c r="D33" i="10" s="1"/>
  <c r="C96" i="10"/>
  <c r="D96" i="10" s="1"/>
  <c r="C122" i="10"/>
  <c r="D122" i="10" s="1"/>
  <c r="C102" i="10"/>
  <c r="D102" i="10" s="1"/>
  <c r="C10" i="10"/>
  <c r="C126" i="10"/>
  <c r="D126" i="10" s="1"/>
  <c r="C110" i="10"/>
  <c r="D110" i="10" s="1"/>
  <c r="C133" i="10"/>
  <c r="D133" i="10" s="1"/>
  <c r="C12" i="10"/>
  <c r="D12" i="10" s="1"/>
  <c r="C77" i="10"/>
  <c r="D77" i="10" s="1"/>
  <c r="C109" i="10"/>
  <c r="D109" i="10" s="1"/>
  <c r="C86" i="10"/>
  <c r="D86" i="10" s="1"/>
  <c r="C21" i="10"/>
  <c r="D21" i="10" s="1"/>
  <c r="C59" i="10"/>
  <c r="D59" i="10" s="1"/>
  <c r="C84" i="10"/>
  <c r="D84" i="10" s="1"/>
  <c r="C81" i="10"/>
  <c r="D81" i="10" s="1"/>
  <c r="C91" i="10"/>
  <c r="D91" i="10" s="1"/>
  <c r="C53" i="10"/>
  <c r="D53" i="10" s="1"/>
  <c r="C104" i="10"/>
  <c r="D104" i="10" s="1"/>
  <c r="C69" i="10"/>
  <c r="D69" i="10" s="1"/>
  <c r="C125" i="10"/>
  <c r="D125" i="10" s="1"/>
  <c r="C34" i="10"/>
  <c r="D34" i="10" s="1"/>
  <c r="L153" i="11"/>
  <c r="K167" i="11"/>
  <c r="L167" i="11" s="1"/>
  <c r="C120" i="10" l="1"/>
  <c r="D120" i="10" s="1"/>
  <c r="D10" i="10"/>
  <c r="D135" i="10" l="1"/>
  <c r="C135" i="10"/>
  <c r="I5" i="10" s="1"/>
  <c r="J5" i="11" s="1"/>
</calcChain>
</file>

<file path=xl/sharedStrings.xml><?xml version="1.0" encoding="utf-8"?>
<sst xmlns="http://schemas.openxmlformats.org/spreadsheetml/2006/main" count="232" uniqueCount="158">
  <si>
    <t>解答</t>
    <rPh sb="0" eb="2">
      <t>カイトウ</t>
    </rPh>
    <phoneticPr fontId="2"/>
  </si>
  <si>
    <t>番号</t>
    <rPh sb="0" eb="2">
      <t>バンゴウ</t>
    </rPh>
    <phoneticPr fontId="2"/>
  </si>
  <si>
    <t>氏　　名</t>
    <rPh sb="0" eb="4">
      <t>シメイ</t>
    </rPh>
    <phoneticPr fontId="2"/>
  </si>
  <si>
    <t>正答率（％）</t>
    <rPh sb="0" eb="2">
      <t>セイトウ</t>
    </rPh>
    <rPh sb="2" eb="3">
      <t>リツ</t>
    </rPh>
    <phoneticPr fontId="2"/>
  </si>
  <si>
    <t>出　題　数</t>
    <rPh sb="0" eb="3">
      <t>シュツダイ</t>
    </rPh>
    <rPh sb="4" eb="5">
      <t>スウ</t>
    </rPh>
    <phoneticPr fontId="2"/>
  </si>
  <si>
    <t>平　　均</t>
    <rPh sb="0" eb="4">
      <t>ヘイキン</t>
    </rPh>
    <phoneticPr fontId="2"/>
  </si>
  <si>
    <t>　</t>
    <phoneticPr fontId="2"/>
  </si>
  <si>
    <t>合計</t>
    <rPh sb="0" eb="2">
      <t>ゴウケイ</t>
    </rPh>
    <phoneticPr fontId="2"/>
  </si>
  <si>
    <t>第１６回</t>
    <rPh sb="0" eb="1">
      <t>ダイ</t>
    </rPh>
    <rPh sb="3" eb="4">
      <t>カイ</t>
    </rPh>
    <phoneticPr fontId="2"/>
  </si>
  <si>
    <t>第１７回</t>
    <rPh sb="0" eb="1">
      <t>ダイ</t>
    </rPh>
    <rPh sb="3" eb="4">
      <t>カイ</t>
    </rPh>
    <phoneticPr fontId="2"/>
  </si>
  <si>
    <t>第１８回</t>
    <rPh sb="0" eb="1">
      <t>ダイ</t>
    </rPh>
    <rPh sb="3" eb="4">
      <t>カイ</t>
    </rPh>
    <phoneticPr fontId="2"/>
  </si>
  <si>
    <t>第１９回</t>
    <rPh sb="0" eb="1">
      <t>ダイ</t>
    </rPh>
    <rPh sb="3" eb="4">
      <t>カイ</t>
    </rPh>
    <phoneticPr fontId="2"/>
  </si>
  <si>
    <t>第２０回</t>
    <rPh sb="0" eb="1">
      <t>ダイ</t>
    </rPh>
    <rPh sb="3" eb="4">
      <t>カイ</t>
    </rPh>
    <phoneticPr fontId="2"/>
  </si>
  <si>
    <t>正誤表（午前）</t>
    <rPh sb="0" eb="2">
      <t>セイゴ</t>
    </rPh>
    <rPh sb="2" eb="3">
      <t>ヒョウ</t>
    </rPh>
    <rPh sb="4" eb="6">
      <t>ゴゼン</t>
    </rPh>
    <phoneticPr fontId="2"/>
  </si>
  <si>
    <t>正誤表（午後）</t>
    <rPh sb="0" eb="2">
      <t>セイゴ</t>
    </rPh>
    <rPh sb="2" eb="3">
      <t>ヒョウ</t>
    </rPh>
    <rPh sb="4" eb="6">
      <t>ゴゴ</t>
    </rPh>
    <phoneticPr fontId="2"/>
  </si>
  <si>
    <t>模範解答及び生徒解答入力（午前）</t>
    <rPh sb="0" eb="2">
      <t>モハン</t>
    </rPh>
    <rPh sb="2" eb="4">
      <t>カイトウ</t>
    </rPh>
    <rPh sb="4" eb="5">
      <t>オヨ</t>
    </rPh>
    <rPh sb="6" eb="8">
      <t>セイト</t>
    </rPh>
    <rPh sb="8" eb="10">
      <t>カイトウ</t>
    </rPh>
    <rPh sb="10" eb="12">
      <t>ニュウリョク</t>
    </rPh>
    <rPh sb="13" eb="15">
      <t>ゴゼン</t>
    </rPh>
    <phoneticPr fontId="2"/>
  </si>
  <si>
    <t>模範解答及び生徒解答入力（午後）</t>
    <rPh sb="0" eb="2">
      <t>モハン</t>
    </rPh>
    <rPh sb="2" eb="4">
      <t>カイトウ</t>
    </rPh>
    <rPh sb="4" eb="5">
      <t>オヨ</t>
    </rPh>
    <rPh sb="6" eb="8">
      <t>セイト</t>
    </rPh>
    <rPh sb="8" eb="10">
      <t>カイトウ</t>
    </rPh>
    <rPh sb="10" eb="12">
      <t>ニュウリョク</t>
    </rPh>
    <rPh sb="13" eb="15">
      <t>ゴゴ</t>
    </rPh>
    <phoneticPr fontId="2"/>
  </si>
  <si>
    <t>第２１回</t>
    <rPh sb="0" eb="1">
      <t>ダイ</t>
    </rPh>
    <rPh sb="3" eb="4">
      <t>カイ</t>
    </rPh>
    <phoneticPr fontId="2"/>
  </si>
  <si>
    <t>○記入担当者：</t>
  </si>
  <si>
    <t>〔連絡先〕tel:</t>
  </si>
  <si>
    <t>都道府県名</t>
    <rPh sb="0" eb="4">
      <t>トドウフケン</t>
    </rPh>
    <rPh sb="4" eb="5">
      <t>メイ</t>
    </rPh>
    <phoneticPr fontId="2"/>
  </si>
  <si>
    <t>学校名：</t>
    <rPh sb="0" eb="3">
      <t>ガッコウメイ</t>
    </rPh>
    <phoneticPr fontId="2"/>
  </si>
  <si>
    <t>受験者数：</t>
    <phoneticPr fontId="2"/>
  </si>
  <si>
    <t>名</t>
    <phoneticPr fontId="2"/>
  </si>
  <si>
    <t>e-mail:</t>
    <phoneticPr fontId="2"/>
  </si>
  <si>
    <t>正答数</t>
    <rPh sb="0" eb="2">
      <t>セイトウ</t>
    </rPh>
    <rPh sb="2" eb="3">
      <t>スウ</t>
    </rPh>
    <phoneticPr fontId="2"/>
  </si>
  <si>
    <t>正答
割合</t>
    <rPh sb="0" eb="2">
      <t>セイトウ</t>
    </rPh>
    <rPh sb="3" eb="5">
      <t>ワリアイ</t>
    </rPh>
    <phoneticPr fontId="2"/>
  </si>
  <si>
    <t>計</t>
    <rPh sb="0" eb="1">
      <t>ケイ</t>
    </rPh>
    <phoneticPr fontId="2"/>
  </si>
  <si>
    <t>受験者数と同じになる→</t>
    <rPh sb="0" eb="3">
      <t>ジュケンシャ</t>
    </rPh>
    <rPh sb="3" eb="4">
      <t>スウ</t>
    </rPh>
    <rPh sb="5" eb="6">
      <t>オナ</t>
    </rPh>
    <phoneticPr fontId="2"/>
  </si>
  <si>
    <t>名</t>
    <rPh sb="0" eb="1">
      <t>ナ</t>
    </rPh>
    <phoneticPr fontId="2"/>
  </si>
  <si>
    <t>AM
PM</t>
    <phoneticPr fontId="2"/>
  </si>
  <si>
    <t>科目名</t>
    <rPh sb="0" eb="3">
      <t>カモクメイ</t>
    </rPh>
    <phoneticPr fontId="2"/>
  </si>
  <si>
    <t>問題
番号</t>
    <rPh sb="0" eb="2">
      <t>モンダイ</t>
    </rPh>
    <rPh sb="3" eb="5">
      <t>バンゴウ</t>
    </rPh>
    <phoneticPr fontId="2"/>
  </si>
  <si>
    <t>解答番号（各番号欄に選んだ人数を記入）</t>
    <rPh sb="0" eb="2">
      <t>カイトウ</t>
    </rPh>
    <rPh sb="2" eb="4">
      <t>バンゴウ</t>
    </rPh>
    <rPh sb="5" eb="6">
      <t>カク</t>
    </rPh>
    <rPh sb="6" eb="8">
      <t>バンゴウ</t>
    </rPh>
    <rPh sb="8" eb="9">
      <t>ラン</t>
    </rPh>
    <rPh sb="10" eb="11">
      <t>エラ</t>
    </rPh>
    <rPh sb="13" eb="15">
      <t>ニンズウ</t>
    </rPh>
    <rPh sb="16" eb="18">
      <t>キニュウ</t>
    </rPh>
    <phoneticPr fontId="2"/>
  </si>
  <si>
    <t>解答人数</t>
    <rPh sb="0" eb="2">
      <t>カイトウ</t>
    </rPh>
    <rPh sb="2" eb="4">
      <t>ニンズウ</t>
    </rPh>
    <phoneticPr fontId="2"/>
  </si>
  <si>
    <t>正答とした番号</t>
    <rPh sb="0" eb="2">
      <t>セイトウ</t>
    </rPh>
    <rPh sb="5" eb="7">
      <t>バンゴウ</t>
    </rPh>
    <phoneticPr fontId="2"/>
  </si>
  <si>
    <t>正答人数</t>
    <rPh sb="0" eb="2">
      <t>セイトウ</t>
    </rPh>
    <rPh sb="2" eb="4">
      <t>ニンズウ</t>
    </rPh>
    <phoneticPr fontId="2"/>
  </si>
  <si>
    <t>正答率
（％）</t>
    <rPh sb="0" eb="3">
      <t>セイトウリツ</t>
    </rPh>
    <phoneticPr fontId="2"/>
  </si>
  <si>
    <t>午前</t>
    <rPh sb="0" eb="2">
      <t>ゴゼン</t>
    </rPh>
    <phoneticPr fontId="2"/>
  </si>
  <si>
    <t>科目の正答率</t>
    <rPh sb="0" eb="2">
      <t>カモク</t>
    </rPh>
    <rPh sb="3" eb="6">
      <t>セイトウリツ</t>
    </rPh>
    <phoneticPr fontId="2"/>
  </si>
  <si>
    <t>試験全体の正答率</t>
    <rPh sb="0" eb="2">
      <t>シケン</t>
    </rPh>
    <rPh sb="2" eb="4">
      <t>ゼンタイ</t>
    </rPh>
    <rPh sb="5" eb="8">
      <t>セイトウリツ</t>
    </rPh>
    <phoneticPr fontId="2"/>
  </si>
  <si>
    <t>正答者数
(人)</t>
    <rPh sb="0" eb="3">
      <t>セイトウシャ</t>
    </rPh>
    <rPh sb="3" eb="4">
      <t>スウ</t>
    </rPh>
    <rPh sb="6" eb="7">
      <t>ニン</t>
    </rPh>
    <phoneticPr fontId="2"/>
  </si>
  <si>
    <t>正答率
（％）</t>
    <rPh sb="0" eb="2">
      <t>セイトウ</t>
    </rPh>
    <rPh sb="2" eb="3">
      <t>リツ</t>
    </rPh>
    <phoneticPr fontId="2"/>
  </si>
  <si>
    <t>誤答者数
（人）</t>
    <rPh sb="0" eb="2">
      <t>ゴトウ</t>
    </rPh>
    <rPh sb="2" eb="3">
      <t>シャ</t>
    </rPh>
    <rPh sb="3" eb="4">
      <t>スウ</t>
    </rPh>
    <rPh sb="6" eb="7">
      <t>ニン</t>
    </rPh>
    <phoneticPr fontId="2"/>
  </si>
  <si>
    <t>誤答率
（％）</t>
    <rPh sb="0" eb="2">
      <t>ゴトウ</t>
    </rPh>
    <rPh sb="2" eb="3">
      <t>リツ</t>
    </rPh>
    <phoneticPr fontId="2"/>
  </si>
  <si>
    <t>第２２回</t>
    <rPh sb="0" eb="1">
      <t>ダイ</t>
    </rPh>
    <rPh sb="3" eb="4">
      <t>カイ</t>
    </rPh>
    <phoneticPr fontId="2"/>
  </si>
  <si>
    <t>伊藤</t>
    <rPh sb="0" eb="2">
      <t>イトウ</t>
    </rPh>
    <phoneticPr fontId="2"/>
  </si>
  <si>
    <t>領域</t>
    <rPh sb="0" eb="2">
      <t>リョウイキ</t>
    </rPh>
    <phoneticPr fontId="2"/>
  </si>
  <si>
    <t>科目</t>
    <rPh sb="0" eb="2">
      <t>カモク</t>
    </rPh>
    <phoneticPr fontId="2"/>
  </si>
  <si>
    <t>人間と社会</t>
    <rPh sb="0" eb="2">
      <t>ニンゲン</t>
    </rPh>
    <rPh sb="3" eb="5">
      <t>シャカイ</t>
    </rPh>
    <phoneticPr fontId="2"/>
  </si>
  <si>
    <t>介　　　　　　　　　　　　　護</t>
    <rPh sb="0" eb="1">
      <t>スケ</t>
    </rPh>
    <rPh sb="14" eb="15">
      <t>ユズル</t>
    </rPh>
    <phoneticPr fontId="2"/>
  </si>
  <si>
    <t>こころとからだのしくみ</t>
    <phoneticPr fontId="2"/>
  </si>
  <si>
    <t>総合問題</t>
    <rPh sb="0" eb="2">
      <t>ソウゴウ</t>
    </rPh>
    <rPh sb="2" eb="4">
      <t>モンダイ</t>
    </rPh>
    <phoneticPr fontId="2"/>
  </si>
  <si>
    <t>得点率</t>
    <rPh sb="0" eb="2">
      <t>トクテン</t>
    </rPh>
    <rPh sb="2" eb="3">
      <t>リツ</t>
    </rPh>
    <phoneticPr fontId="2"/>
  </si>
  <si>
    <t>第２３回</t>
    <rPh sb="0" eb="1">
      <t>ダイ</t>
    </rPh>
    <rPh sb="3" eb="4">
      <t>カイ</t>
    </rPh>
    <phoneticPr fontId="2"/>
  </si>
  <si>
    <t>尊厳</t>
    <rPh sb="0" eb="2">
      <t>ソンゲン</t>
    </rPh>
    <phoneticPr fontId="2"/>
  </si>
  <si>
    <t>人関</t>
    <rPh sb="0" eb="1">
      <t>ヒト</t>
    </rPh>
    <rPh sb="1" eb="2">
      <t>セキ</t>
    </rPh>
    <phoneticPr fontId="2"/>
  </si>
  <si>
    <t>社会</t>
    <rPh sb="0" eb="2">
      <t>シャカイ</t>
    </rPh>
    <phoneticPr fontId="2"/>
  </si>
  <si>
    <t>介基</t>
    <rPh sb="0" eb="1">
      <t>スケ</t>
    </rPh>
    <rPh sb="1" eb="2">
      <t>モト</t>
    </rPh>
    <phoneticPr fontId="2"/>
  </si>
  <si>
    <t>ｺﾐｭ</t>
    <phoneticPr fontId="2"/>
  </si>
  <si>
    <t>生支</t>
    <rPh sb="0" eb="1">
      <t>ショウ</t>
    </rPh>
    <rPh sb="1" eb="2">
      <t>ササ</t>
    </rPh>
    <phoneticPr fontId="2"/>
  </si>
  <si>
    <t>介過</t>
    <rPh sb="0" eb="1">
      <t>スケ</t>
    </rPh>
    <rPh sb="1" eb="2">
      <t>カ</t>
    </rPh>
    <phoneticPr fontId="2"/>
  </si>
  <si>
    <t>発達</t>
    <rPh sb="0" eb="2">
      <t>ハッタツ</t>
    </rPh>
    <phoneticPr fontId="2"/>
  </si>
  <si>
    <t>認知</t>
    <rPh sb="0" eb="2">
      <t>ニンチ</t>
    </rPh>
    <phoneticPr fontId="2"/>
  </si>
  <si>
    <t>障害</t>
    <rPh sb="0" eb="2">
      <t>ショウガイ</t>
    </rPh>
    <phoneticPr fontId="2"/>
  </si>
  <si>
    <t>心</t>
    <rPh sb="0" eb="1">
      <t>ココロ</t>
    </rPh>
    <phoneticPr fontId="2"/>
  </si>
  <si>
    <t>介護</t>
    <rPh sb="0" eb="2">
      <t>カイゴ</t>
    </rPh>
    <phoneticPr fontId="2"/>
  </si>
  <si>
    <t>こころとからだのしくみ</t>
    <phoneticPr fontId="2"/>
  </si>
  <si>
    <t>領　　域</t>
    <rPh sb="0" eb="1">
      <t>リョウ</t>
    </rPh>
    <rPh sb="3" eb="4">
      <t>イキ</t>
    </rPh>
    <phoneticPr fontId="2"/>
  </si>
  <si>
    <t>尊厳</t>
    <phoneticPr fontId="2"/>
  </si>
  <si>
    <t>人間</t>
    <phoneticPr fontId="2"/>
  </si>
  <si>
    <t>社会の理解</t>
    <phoneticPr fontId="2"/>
  </si>
  <si>
    <t>介護の基本</t>
    <phoneticPr fontId="2"/>
  </si>
  <si>
    <t>コミュニケーション</t>
    <phoneticPr fontId="2"/>
  </si>
  <si>
    <t>生活支援技術</t>
    <phoneticPr fontId="2"/>
  </si>
  <si>
    <t>介護過程</t>
    <phoneticPr fontId="2"/>
  </si>
  <si>
    <t>発達と老化の理解</t>
    <phoneticPr fontId="2"/>
  </si>
  <si>
    <t>認知症の理解</t>
    <phoneticPr fontId="2"/>
  </si>
  <si>
    <t>障害の理解</t>
    <phoneticPr fontId="2"/>
  </si>
  <si>
    <t>こころとからだのしくみ</t>
    <phoneticPr fontId="2"/>
  </si>
  <si>
    <t>尊厳</t>
    <phoneticPr fontId="2"/>
  </si>
  <si>
    <t>人間</t>
    <phoneticPr fontId="2"/>
  </si>
  <si>
    <t>社会の理解</t>
    <phoneticPr fontId="2"/>
  </si>
  <si>
    <t>介護の基本</t>
    <phoneticPr fontId="2"/>
  </si>
  <si>
    <t>コミュニケーション</t>
    <phoneticPr fontId="2"/>
  </si>
  <si>
    <t>生活支援技術</t>
    <phoneticPr fontId="2"/>
  </si>
  <si>
    <t>介護過程</t>
    <phoneticPr fontId="2"/>
  </si>
  <si>
    <t>発達と老化の理解</t>
    <phoneticPr fontId="2"/>
  </si>
  <si>
    <t>認知症の理解</t>
    <phoneticPr fontId="2"/>
  </si>
  <si>
    <t>障害の理解</t>
    <phoneticPr fontId="2"/>
  </si>
  <si>
    <t>こころとからだのしくみ</t>
    <phoneticPr fontId="2"/>
  </si>
  <si>
    <t>尊厳と自立</t>
    <rPh sb="0" eb="2">
      <t>ソンゲン</t>
    </rPh>
    <rPh sb="3" eb="5">
      <t>ジリツ</t>
    </rPh>
    <phoneticPr fontId="2"/>
  </si>
  <si>
    <t>人間関係</t>
    <rPh sb="0" eb="2">
      <t>ニンゲン</t>
    </rPh>
    <rPh sb="2" eb="4">
      <t>カンケイ</t>
    </rPh>
    <phoneticPr fontId="2"/>
  </si>
  <si>
    <t>社会の理解</t>
    <rPh sb="0" eb="2">
      <t>シャカイ</t>
    </rPh>
    <rPh sb="3" eb="5">
      <t>リカイ</t>
    </rPh>
    <phoneticPr fontId="2"/>
  </si>
  <si>
    <t>介護の基本</t>
    <rPh sb="0" eb="2">
      <t>カイゴ</t>
    </rPh>
    <rPh sb="3" eb="5">
      <t>キホン</t>
    </rPh>
    <phoneticPr fontId="2"/>
  </si>
  <si>
    <t>コミュニケーション</t>
    <phoneticPr fontId="2"/>
  </si>
  <si>
    <t>介護過程</t>
    <rPh sb="0" eb="2">
      <t>カイゴ</t>
    </rPh>
    <rPh sb="2" eb="4">
      <t>カテイ</t>
    </rPh>
    <phoneticPr fontId="2"/>
  </si>
  <si>
    <t>午後</t>
    <rPh sb="0" eb="2">
      <t>ゴゴ</t>
    </rPh>
    <phoneticPr fontId="2"/>
  </si>
  <si>
    <t>発達と老化</t>
    <rPh sb="0" eb="2">
      <t>ハッタツ</t>
    </rPh>
    <rPh sb="3" eb="5">
      <t>ロウカ</t>
    </rPh>
    <phoneticPr fontId="2"/>
  </si>
  <si>
    <t>認知症の理解</t>
    <rPh sb="0" eb="3">
      <t>ニンチショウ</t>
    </rPh>
    <rPh sb="4" eb="6">
      <t>リカイ</t>
    </rPh>
    <phoneticPr fontId="2"/>
  </si>
  <si>
    <t>障害の理解</t>
    <rPh sb="0" eb="2">
      <t>ショウガイ</t>
    </rPh>
    <rPh sb="3" eb="5">
      <t>リカイ</t>
    </rPh>
    <phoneticPr fontId="2"/>
  </si>
  <si>
    <t>こころとからだのしくみ</t>
    <phoneticPr fontId="2"/>
  </si>
  <si>
    <t>総合問題</t>
    <rPh sb="0" eb="2">
      <t>ソウゴウ</t>
    </rPh>
    <rPh sb="2" eb="4">
      <t>モンダイ</t>
    </rPh>
    <phoneticPr fontId="2"/>
  </si>
  <si>
    <t>人数</t>
    <rPh sb="0" eb="2">
      <t>ニンズウ</t>
    </rPh>
    <phoneticPr fontId="2"/>
  </si>
  <si>
    <t>得点分布</t>
    <rPh sb="0" eb="2">
      <t>トクテン</t>
    </rPh>
    <rPh sb="2" eb="4">
      <t>ブンプ</t>
    </rPh>
    <phoneticPr fontId="2"/>
  </si>
  <si>
    <t>高等学校（○専門・総合・普通）</t>
    <rPh sb="0" eb="2">
      <t>コウトウ</t>
    </rPh>
    <rPh sb="2" eb="4">
      <t>ガッコウ</t>
    </rPh>
    <rPh sb="6" eb="8">
      <t>センモン</t>
    </rPh>
    <rPh sb="9" eb="11">
      <t>ソウゴウ</t>
    </rPh>
    <rPh sb="12" eb="14">
      <t>フツウ</t>
    </rPh>
    <phoneticPr fontId="2"/>
  </si>
  <si>
    <t>介護福祉士国家試験　校内採点結果</t>
    <rPh sb="0" eb="2">
      <t>カイゴ</t>
    </rPh>
    <rPh sb="2" eb="4">
      <t>フクシ</t>
    </rPh>
    <rPh sb="4" eb="5">
      <t>シ</t>
    </rPh>
    <rPh sb="5" eb="7">
      <t>コッカ</t>
    </rPh>
    <rPh sb="7" eb="9">
      <t>シケン</t>
    </rPh>
    <rPh sb="10" eb="12">
      <t>コウナイ</t>
    </rPh>
    <rPh sb="12" eb="14">
      <t>サイテン</t>
    </rPh>
    <rPh sb="14" eb="16">
      <t>ケッカ</t>
    </rPh>
    <phoneticPr fontId="2"/>
  </si>
  <si>
    <t>介護福祉士国家試験「筆記試験」調査表（その２）</t>
    <rPh sb="0" eb="2">
      <t>カイゴ</t>
    </rPh>
    <rPh sb="2" eb="5">
      <t>フクシシ</t>
    </rPh>
    <rPh sb="5" eb="7">
      <t>コッカ</t>
    </rPh>
    <rPh sb="7" eb="9">
      <t>シケン</t>
    </rPh>
    <rPh sb="10" eb="12">
      <t>ヒッキ</t>
    </rPh>
    <rPh sb="12" eb="14">
      <t>シケン</t>
    </rPh>
    <rPh sb="15" eb="18">
      <t>チョウサヒョウ</t>
    </rPh>
    <phoneticPr fontId="2"/>
  </si>
  <si>
    <t>介護福祉士国家試験「筆記試験」調査表（その３）</t>
    <rPh sb="0" eb="2">
      <t>カイゴ</t>
    </rPh>
    <rPh sb="2" eb="5">
      <t>フクシシ</t>
    </rPh>
    <rPh sb="5" eb="7">
      <t>コッカ</t>
    </rPh>
    <rPh sb="7" eb="9">
      <t>シケン</t>
    </rPh>
    <rPh sb="10" eb="12">
      <t>ヒッキ</t>
    </rPh>
    <rPh sb="12" eb="14">
      <t>シケン</t>
    </rPh>
    <rPh sb="15" eb="18">
      <t>チョウサヒョウ</t>
    </rPh>
    <phoneticPr fontId="2"/>
  </si>
  <si>
    <t>第２４回</t>
    <rPh sb="0" eb="1">
      <t>ダイ</t>
    </rPh>
    <rPh sb="3" eb="4">
      <t>カイ</t>
    </rPh>
    <phoneticPr fontId="2"/>
  </si>
  <si>
    <t>第２５回</t>
    <rPh sb="0" eb="1">
      <t>ダイ</t>
    </rPh>
    <rPh sb="3" eb="4">
      <t>カイ</t>
    </rPh>
    <phoneticPr fontId="2"/>
  </si>
  <si>
    <t>第２６回</t>
    <rPh sb="0" eb="1">
      <t>ダイ</t>
    </rPh>
    <rPh sb="3" eb="4">
      <t>カイ</t>
    </rPh>
    <phoneticPr fontId="2"/>
  </si>
  <si>
    <t>第２７回</t>
    <rPh sb="0" eb="1">
      <t>ダイ</t>
    </rPh>
    <rPh sb="3" eb="4">
      <t>カイ</t>
    </rPh>
    <phoneticPr fontId="2"/>
  </si>
  <si>
    <t>第２８回</t>
    <rPh sb="0" eb="1">
      <t>ダイ</t>
    </rPh>
    <rPh sb="3" eb="4">
      <t>カイ</t>
    </rPh>
    <phoneticPr fontId="2"/>
  </si>
  <si>
    <t>第２９回</t>
    <rPh sb="0" eb="1">
      <t>ダイ</t>
    </rPh>
    <rPh sb="3" eb="4">
      <t>カイ</t>
    </rPh>
    <phoneticPr fontId="2"/>
  </si>
  <si>
    <t>人間と社会</t>
    <rPh sb="0" eb="2">
      <t>ニンゲン</t>
    </rPh>
    <rPh sb="3" eb="5">
      <t>シャカイ</t>
    </rPh>
    <phoneticPr fontId="2"/>
  </si>
  <si>
    <t>コミュニケーション技術</t>
    <rPh sb="9" eb="11">
      <t>ギジュツ</t>
    </rPh>
    <phoneticPr fontId="2"/>
  </si>
  <si>
    <t>生活支援技術</t>
    <rPh sb="0" eb="2">
      <t>セイカツ</t>
    </rPh>
    <rPh sb="2" eb="4">
      <t>シエン</t>
    </rPh>
    <rPh sb="4" eb="6">
      <t>ギジュツ</t>
    </rPh>
    <phoneticPr fontId="2"/>
  </si>
  <si>
    <t>介護過程</t>
    <rPh sb="0" eb="2">
      <t>カイゴ</t>
    </rPh>
    <rPh sb="2" eb="4">
      <t>カテイ</t>
    </rPh>
    <phoneticPr fontId="2"/>
  </si>
  <si>
    <t>発達と老化の理解</t>
    <rPh sb="0" eb="2">
      <t>ハッタツ</t>
    </rPh>
    <rPh sb="3" eb="5">
      <t>ロウカ</t>
    </rPh>
    <rPh sb="6" eb="8">
      <t>リカイ</t>
    </rPh>
    <phoneticPr fontId="2"/>
  </si>
  <si>
    <t>認知症の理解</t>
    <rPh sb="0" eb="3">
      <t>ニンチショウ</t>
    </rPh>
    <rPh sb="4" eb="6">
      <t>リカイ</t>
    </rPh>
    <phoneticPr fontId="2"/>
  </si>
  <si>
    <t>障害の理解</t>
    <rPh sb="0" eb="2">
      <t>ショウガイ</t>
    </rPh>
    <rPh sb="3" eb="5">
      <t>リカイ</t>
    </rPh>
    <phoneticPr fontId="2"/>
  </si>
  <si>
    <t>人間の理解</t>
    <rPh sb="0" eb="2">
      <t>ニンゲン</t>
    </rPh>
    <rPh sb="3" eb="5">
      <t>リカイ</t>
    </rPh>
    <phoneticPr fontId="2"/>
  </si>
  <si>
    <t>介護</t>
    <rPh sb="0" eb="2">
      <t>カイゴ</t>
    </rPh>
    <phoneticPr fontId="2"/>
  </si>
  <si>
    <t>こころとからだのしくみ</t>
    <phoneticPr fontId="2"/>
  </si>
  <si>
    <t>正答率</t>
    <rPh sb="0" eb="3">
      <t>セイトウリツ</t>
    </rPh>
    <phoneticPr fontId="2"/>
  </si>
  <si>
    <t>正答人数</t>
    <rPh sb="0" eb="2">
      <t>セイトウ</t>
    </rPh>
    <rPh sb="2" eb="3">
      <t>ニン</t>
    </rPh>
    <rPh sb="3" eb="4">
      <t>スウ</t>
    </rPh>
    <phoneticPr fontId="2"/>
  </si>
  <si>
    <t>解答人数</t>
    <rPh sb="0" eb="2">
      <t>カイトウ</t>
    </rPh>
    <rPh sb="2" eb="4">
      <t>ニンズウ</t>
    </rPh>
    <phoneticPr fontId="2"/>
  </si>
  <si>
    <t>科目名</t>
    <rPh sb="0" eb="3">
      <t>カモクメイ</t>
    </rPh>
    <phoneticPr fontId="2"/>
  </si>
  <si>
    <t>分野</t>
    <rPh sb="0" eb="2">
      <t>ブンヤ</t>
    </rPh>
    <phoneticPr fontId="2"/>
  </si>
  <si>
    <t>生活支援技術</t>
    <rPh sb="0" eb="2">
      <t>セイカツ</t>
    </rPh>
    <rPh sb="2" eb="4">
      <t>シエン</t>
    </rPh>
    <rPh sb="4" eb="6">
      <t>ギジュツ</t>
    </rPh>
    <phoneticPr fontId="2"/>
  </si>
  <si>
    <t>総合問題</t>
    <rPh sb="0" eb="4">
      <t>ソウゴウモンダイ</t>
    </rPh>
    <phoneticPr fontId="2"/>
  </si>
  <si>
    <t>総合問題１</t>
    <rPh sb="0" eb="2">
      <t>ソウゴウ</t>
    </rPh>
    <rPh sb="2" eb="4">
      <t>モンダイ</t>
    </rPh>
    <phoneticPr fontId="2"/>
  </si>
  <si>
    <t>総合問題２</t>
    <rPh sb="0" eb="2">
      <t>ソウゴウ</t>
    </rPh>
    <rPh sb="2" eb="4">
      <t>モンダイ</t>
    </rPh>
    <phoneticPr fontId="2"/>
  </si>
  <si>
    <t>総合問題３</t>
    <rPh sb="0" eb="2">
      <t>ソウゴウ</t>
    </rPh>
    <rPh sb="2" eb="4">
      <t>モンダイ</t>
    </rPh>
    <phoneticPr fontId="2"/>
  </si>
  <si>
    <t>総合問題４</t>
    <rPh sb="0" eb="2">
      <t>ソウゴウ</t>
    </rPh>
    <rPh sb="2" eb="4">
      <t>モンダイ</t>
    </rPh>
    <phoneticPr fontId="2"/>
  </si>
  <si>
    <t>合計</t>
    <rPh sb="0" eb="2">
      <t>ゴウケイ</t>
    </rPh>
    <phoneticPr fontId="2"/>
  </si>
  <si>
    <t>医療的ケア</t>
    <rPh sb="0" eb="3">
      <t>イリョウテキ</t>
    </rPh>
    <phoneticPr fontId="2"/>
  </si>
  <si>
    <t>医
療
的
ケ
ア</t>
    <rPh sb="0" eb="1">
      <t>イ</t>
    </rPh>
    <rPh sb="2" eb="3">
      <t>リョウ</t>
    </rPh>
    <rPh sb="4" eb="5">
      <t>マト</t>
    </rPh>
    <phoneticPr fontId="2"/>
  </si>
  <si>
    <t>医療的ケア</t>
    <rPh sb="0" eb="3">
      <t>イリョウテキ</t>
    </rPh>
    <phoneticPr fontId="2"/>
  </si>
  <si>
    <t>医療的ケア</t>
    <phoneticPr fontId="2"/>
  </si>
  <si>
    <t>午前
小計</t>
    <rPh sb="0" eb="2">
      <t>ゴゼン</t>
    </rPh>
    <rPh sb="3" eb="4">
      <t>ショウ</t>
    </rPh>
    <phoneticPr fontId="2"/>
  </si>
  <si>
    <t>午後
小計</t>
    <rPh sb="0" eb="2">
      <t>ゴゴ</t>
    </rPh>
    <rPh sb="3" eb="4">
      <t>ショウ</t>
    </rPh>
    <phoneticPr fontId="2"/>
  </si>
  <si>
    <t>　　　　　高等学校</t>
    <rPh sb="5" eb="7">
      <t>コウトウ</t>
    </rPh>
    <rPh sb="7" eb="9">
      <t>ガッコウ</t>
    </rPh>
    <phoneticPr fontId="2"/>
  </si>
  <si>
    <t>午前</t>
    <rPh sb="0" eb="2">
      <t>ゴゼン</t>
    </rPh>
    <phoneticPr fontId="2"/>
  </si>
  <si>
    <t>総
合
問
題</t>
    <rPh sb="0" eb="1">
      <t>ソウ</t>
    </rPh>
    <rPh sb="2" eb="3">
      <t>ゴウ</t>
    </rPh>
    <rPh sb="4" eb="5">
      <t>モン</t>
    </rPh>
    <rPh sb="6" eb="7">
      <t>ダイ</t>
    </rPh>
    <phoneticPr fontId="2"/>
  </si>
  <si>
    <t>人間関係とコミュニケーション</t>
    <phoneticPr fontId="2"/>
  </si>
  <si>
    <t>人間の尊厳と自立</t>
    <rPh sb="0" eb="2">
      <t>ニンゲン</t>
    </rPh>
    <rPh sb="3" eb="5">
      <t>ソンゲン</t>
    </rPh>
    <rPh sb="6" eb="8">
      <t>ジリツ</t>
    </rPh>
    <phoneticPr fontId="2"/>
  </si>
  <si>
    <t>問題</t>
    <rPh sb="0" eb="2">
      <t>モンダイ</t>
    </rPh>
    <phoneticPr fontId="2"/>
  </si>
  <si>
    <t>合格点</t>
    <phoneticPr fontId="2"/>
  </si>
  <si>
    <t>回数</t>
    <rPh sb="0" eb="2">
      <t>カイスウ</t>
    </rPh>
    <phoneticPr fontId="2"/>
  </si>
  <si>
    <t>第３０回</t>
    <rPh sb="0" eb="1">
      <t>ダイ</t>
    </rPh>
    <rPh sb="3" eb="4">
      <t>カイ</t>
    </rPh>
    <phoneticPr fontId="2"/>
  </si>
  <si>
    <t>第３１回</t>
    <rPh sb="0" eb="1">
      <t>ダイ</t>
    </rPh>
    <rPh sb="3" eb="4">
      <t>カイ</t>
    </rPh>
    <phoneticPr fontId="2"/>
  </si>
  <si>
    <t>第３２回</t>
    <rPh sb="0" eb="1">
      <t>ダイ</t>
    </rPh>
    <rPh sb="3" eb="4">
      <t>カイ</t>
    </rPh>
    <phoneticPr fontId="2"/>
  </si>
  <si>
    <t>第３３回</t>
    <rPh sb="0" eb="1">
      <t>ダイ</t>
    </rPh>
    <rPh sb="3" eb="4">
      <t>カイ</t>
    </rPh>
    <phoneticPr fontId="2"/>
  </si>
  <si>
    <t>〔科目毎の正答概況〕</t>
    <rPh sb="1" eb="3">
      <t>カモク</t>
    </rPh>
    <rPh sb="3" eb="4">
      <t>ゴト</t>
    </rPh>
    <rPh sb="5" eb="7">
      <t>セイトウ</t>
    </rPh>
    <rPh sb="7" eb="9">
      <t>ガイキョウ</t>
    </rPh>
    <phoneticPr fontId="2"/>
  </si>
  <si>
    <t>第３３回</t>
    <phoneticPr fontId="2"/>
  </si>
  <si>
    <t>井上</t>
    <rPh sb="0" eb="2">
      <t>イノウエ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</si>
</sst>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%"/>
    <numFmt numFmtId="178" formatCode="#,##0_ 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ＦＡ Ｐ 明朝"/>
      <family val="1"/>
      <charset val="128"/>
    </font>
    <font>
      <b/>
      <sz val="16"/>
      <name val="ＭＳ Ｐ明朝"/>
      <family val="1"/>
      <charset val="128"/>
    </font>
    <font>
      <b/>
      <sz val="11"/>
      <name val="ＨＧｺﾞｼｯｸE-PRO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HGPｺﾞｼｯｸE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ＨＧｺﾞｼｯｸE-PRO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2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43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4" borderId="0" applyNumberFormat="0" applyBorder="0" applyAlignment="0" applyProtection="0">
      <alignment vertical="center"/>
    </xf>
  </cellStyleXfs>
  <cellXfs count="544">
    <xf numFmtId="0" fontId="0" fillId="0" borderId="0" xfId="0"/>
    <xf numFmtId="0" fontId="7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5" fillId="24" borderId="44" xfId="0" applyFont="1" applyFill="1" applyBorder="1" applyAlignment="1">
      <alignment horizontal="center" vertical="center"/>
    </xf>
    <xf numFmtId="0" fontId="15" fillId="24" borderId="45" xfId="0" applyFont="1" applyFill="1" applyBorder="1" applyAlignment="1">
      <alignment horizontal="center" vertical="center"/>
    </xf>
    <xf numFmtId="0" fontId="15" fillId="24" borderId="46" xfId="0" applyFont="1" applyFill="1" applyBorder="1" applyAlignment="1">
      <alignment horizontal="center" vertical="center"/>
    </xf>
    <xf numFmtId="0" fontId="15" fillId="24" borderId="47" xfId="0" applyFont="1" applyFill="1" applyBorder="1" applyAlignment="1">
      <alignment horizontal="center" vertical="center"/>
    </xf>
    <xf numFmtId="0" fontId="15" fillId="24" borderId="48" xfId="0" applyFont="1" applyFill="1" applyBorder="1" applyAlignment="1">
      <alignment horizontal="center" vertical="center"/>
    </xf>
    <xf numFmtId="0" fontId="15" fillId="24" borderId="49" xfId="0" applyFont="1" applyFill="1" applyBorder="1" applyAlignment="1">
      <alignment horizontal="center" vertical="center"/>
    </xf>
    <xf numFmtId="0" fontId="15" fillId="24" borderId="50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71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5" fillId="0" borderId="0" xfId="40" applyFont="1" applyAlignment="1">
      <alignment horizontal="center" vertical="center"/>
    </xf>
    <xf numFmtId="0" fontId="35" fillId="0" borderId="0" xfId="40" applyFont="1" applyAlignment="1">
      <alignment vertical="center"/>
    </xf>
    <xf numFmtId="0" fontId="19" fillId="0" borderId="0" xfId="40">
      <alignment vertical="center"/>
    </xf>
    <xf numFmtId="0" fontId="35" fillId="0" borderId="80" xfId="40" applyFont="1" applyBorder="1" applyAlignment="1">
      <alignment horizontal="center" vertical="center"/>
    </xf>
    <xf numFmtId="0" fontId="35" fillId="0" borderId="80" xfId="40" applyFont="1" applyBorder="1" applyAlignment="1">
      <alignment vertical="center"/>
    </xf>
    <xf numFmtId="0" fontId="35" fillId="0" borderId="0" xfId="40" applyFont="1">
      <alignment vertical="center"/>
    </xf>
    <xf numFmtId="0" fontId="35" fillId="0" borderId="0" xfId="40" applyFont="1" applyAlignment="1">
      <alignment horizontal="left" vertical="center"/>
    </xf>
    <xf numFmtId="0" fontId="35" fillId="0" borderId="0" xfId="40" applyFont="1" applyBorder="1" applyAlignment="1">
      <alignment vertical="center"/>
    </xf>
    <xf numFmtId="0" fontId="35" fillId="0" borderId="0" xfId="40" applyFont="1" applyBorder="1" applyAlignment="1">
      <alignment horizontal="left" vertical="center"/>
    </xf>
    <xf numFmtId="0" fontId="35" fillId="0" borderId="0" xfId="40" applyFont="1" applyBorder="1" applyAlignment="1">
      <alignment horizontal="center" vertical="center"/>
    </xf>
    <xf numFmtId="0" fontId="36" fillId="0" borderId="0" xfId="40" applyFont="1" applyAlignment="1">
      <alignment vertical="center"/>
    </xf>
    <xf numFmtId="0" fontId="35" fillId="25" borderId="81" xfId="40" applyFont="1" applyFill="1" applyBorder="1" applyAlignment="1">
      <alignment horizontal="center" vertical="center" shrinkToFit="1"/>
    </xf>
    <xf numFmtId="0" fontId="35" fillId="25" borderId="82" xfId="40" applyFont="1" applyFill="1" applyBorder="1" applyAlignment="1">
      <alignment vertical="center"/>
    </xf>
    <xf numFmtId="177" fontId="36" fillId="25" borderId="83" xfId="40" applyNumberFormat="1" applyFont="1" applyFill="1" applyBorder="1" applyAlignment="1">
      <alignment vertical="center"/>
    </xf>
    <xf numFmtId="0" fontId="35" fillId="25" borderId="84" xfId="40" applyFont="1" applyFill="1" applyBorder="1" applyAlignment="1">
      <alignment vertical="center"/>
    </xf>
    <xf numFmtId="177" fontId="36" fillId="25" borderId="85" xfId="40" applyNumberFormat="1" applyFont="1" applyFill="1" applyBorder="1" applyAlignment="1">
      <alignment vertical="center"/>
    </xf>
    <xf numFmtId="0" fontId="35" fillId="25" borderId="86" xfId="40" applyFont="1" applyFill="1" applyBorder="1" applyAlignment="1">
      <alignment vertical="center"/>
    </xf>
    <xf numFmtId="177" fontId="36" fillId="25" borderId="87" xfId="40" applyNumberFormat="1" applyFont="1" applyFill="1" applyBorder="1" applyAlignment="1">
      <alignment vertical="center"/>
    </xf>
    <xf numFmtId="0" fontId="35" fillId="25" borderId="88" xfId="40" applyFont="1" applyFill="1" applyBorder="1" applyAlignment="1">
      <alignment vertical="center"/>
    </xf>
    <xf numFmtId="177" fontId="36" fillId="25" borderId="89" xfId="40" applyNumberFormat="1" applyFont="1" applyFill="1" applyBorder="1" applyAlignment="1">
      <alignment vertical="center"/>
    </xf>
    <xf numFmtId="0" fontId="35" fillId="25" borderId="90" xfId="40" applyFont="1" applyFill="1" applyBorder="1" applyAlignment="1">
      <alignment vertical="center"/>
    </xf>
    <xf numFmtId="177" fontId="36" fillId="25" borderId="91" xfId="40" applyNumberFormat="1" applyFont="1" applyFill="1" applyBorder="1" applyAlignment="1">
      <alignment vertical="center"/>
    </xf>
    <xf numFmtId="0" fontId="36" fillId="25" borderId="16" xfId="40" applyFont="1" applyFill="1" applyBorder="1" applyAlignment="1">
      <alignment horizontal="center" vertical="center" shrinkToFit="1"/>
    </xf>
    <xf numFmtId="0" fontId="36" fillId="25" borderId="13" xfId="40" applyFont="1" applyFill="1" applyBorder="1" applyAlignment="1">
      <alignment horizontal="center" vertical="center"/>
    </xf>
    <xf numFmtId="0" fontId="36" fillId="25" borderId="17" xfId="40" applyFont="1" applyFill="1" applyBorder="1" applyAlignment="1">
      <alignment horizontal="center" vertical="center"/>
    </xf>
    <xf numFmtId="0" fontId="36" fillId="0" borderId="0" xfId="40" applyFont="1">
      <alignment vertical="center"/>
    </xf>
    <xf numFmtId="0" fontId="35" fillId="0" borderId="0" xfId="40" applyFont="1" applyBorder="1">
      <alignment vertical="center"/>
    </xf>
    <xf numFmtId="0" fontId="19" fillId="0" borderId="0" xfId="41">
      <alignment vertical="center"/>
    </xf>
    <xf numFmtId="0" fontId="35" fillId="0" borderId="0" xfId="41" applyFont="1">
      <alignment vertical="center"/>
    </xf>
    <xf numFmtId="0" fontId="35" fillId="0" borderId="0" xfId="41" applyFont="1" applyBorder="1" applyAlignment="1">
      <alignment horizontal="left" vertical="center"/>
    </xf>
    <xf numFmtId="0" fontId="35" fillId="0" borderId="0" xfId="41" applyFont="1" applyBorder="1" applyAlignment="1">
      <alignment horizontal="center" vertical="center"/>
    </xf>
    <xf numFmtId="0" fontId="35" fillId="25" borderId="92" xfId="41" applyFont="1" applyFill="1" applyBorder="1" applyAlignment="1">
      <alignment horizontal="center" vertical="center" shrinkToFit="1"/>
    </xf>
    <xf numFmtId="0" fontId="35" fillId="25" borderId="10" xfId="41" applyFont="1" applyFill="1" applyBorder="1">
      <alignment vertical="center"/>
    </xf>
    <xf numFmtId="177" fontId="35" fillId="25" borderId="83" xfId="41" applyNumberFormat="1" applyFont="1" applyFill="1" applyBorder="1">
      <alignment vertical="center"/>
    </xf>
    <xf numFmtId="0" fontId="35" fillId="25" borderId="93" xfId="41" applyFont="1" applyFill="1" applyBorder="1">
      <alignment vertical="center"/>
    </xf>
    <xf numFmtId="0" fontId="35" fillId="0" borderId="93" xfId="41" applyFont="1" applyBorder="1">
      <alignment vertical="center"/>
    </xf>
    <xf numFmtId="177" fontId="35" fillId="25" borderId="85" xfId="41" applyNumberFormat="1" applyFont="1" applyFill="1" applyBorder="1">
      <alignment vertical="center"/>
    </xf>
    <xf numFmtId="0" fontId="35" fillId="25" borderId="81" xfId="41" applyFont="1" applyFill="1" applyBorder="1" applyAlignment="1">
      <alignment vertical="center"/>
    </xf>
    <xf numFmtId="0" fontId="35" fillId="25" borderId="94" xfId="41" applyFont="1" applyFill="1" applyBorder="1" applyAlignment="1">
      <alignment vertical="center"/>
    </xf>
    <xf numFmtId="0" fontId="35" fillId="25" borderId="95" xfId="41" applyFont="1" applyFill="1" applyBorder="1" applyAlignment="1">
      <alignment vertical="center"/>
    </xf>
    <xf numFmtId="177" fontId="35" fillId="25" borderId="87" xfId="41" applyNumberFormat="1" applyFont="1" applyFill="1" applyBorder="1">
      <alignment vertical="center"/>
    </xf>
    <xf numFmtId="0" fontId="35" fillId="0" borderId="19" xfId="41" applyFont="1" applyBorder="1">
      <alignment vertical="center"/>
    </xf>
    <xf numFmtId="0" fontId="35" fillId="0" borderId="96" xfId="41" applyFont="1" applyBorder="1">
      <alignment vertical="center"/>
    </xf>
    <xf numFmtId="0" fontId="35" fillId="0" borderId="55" xfId="41" applyFont="1" applyBorder="1">
      <alignment vertical="center"/>
    </xf>
    <xf numFmtId="0" fontId="0" fillId="0" borderId="0" xfId="0" applyBorder="1" applyAlignment="1"/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35" fillId="25" borderId="96" xfId="41" applyFont="1" applyFill="1" applyBorder="1">
      <alignment vertical="center"/>
    </xf>
    <xf numFmtId="177" fontId="35" fillId="25" borderId="89" xfId="41" applyNumberFormat="1" applyFont="1" applyFill="1" applyBorder="1">
      <alignment vertical="center"/>
    </xf>
    <xf numFmtId="0" fontId="35" fillId="25" borderId="13" xfId="41" applyFont="1" applyFill="1" applyBorder="1" applyAlignment="1">
      <alignment vertical="center"/>
    </xf>
    <xf numFmtId="0" fontId="35" fillId="25" borderId="97" xfId="41" applyFont="1" applyFill="1" applyBorder="1" applyAlignment="1">
      <alignment vertical="center"/>
    </xf>
    <xf numFmtId="0" fontId="35" fillId="25" borderId="14" xfId="41" applyFont="1" applyFill="1" applyBorder="1" applyAlignment="1">
      <alignment vertical="center"/>
    </xf>
    <xf numFmtId="177" fontId="35" fillId="25" borderId="17" xfId="41" applyNumberFormat="1" applyFont="1" applyFill="1" applyBorder="1">
      <alignment vertical="center"/>
    </xf>
    <xf numFmtId="0" fontId="38" fillId="0" borderId="98" xfId="40" applyFont="1" applyFill="1" applyBorder="1" applyAlignment="1">
      <alignment horizontal="center" vertical="center" wrapText="1"/>
    </xf>
    <xf numFmtId="0" fontId="38" fillId="25" borderId="99" xfId="40" applyFont="1" applyFill="1" applyBorder="1" applyAlignment="1">
      <alignment horizontal="center" vertical="center" wrapText="1"/>
    </xf>
    <xf numFmtId="0" fontId="38" fillId="0" borderId="93" xfId="40" applyFont="1" applyFill="1" applyBorder="1" applyAlignment="1">
      <alignment horizontal="center" vertical="center" wrapText="1"/>
    </xf>
    <xf numFmtId="0" fontId="38" fillId="25" borderId="100" xfId="40" applyFont="1" applyFill="1" applyBorder="1" applyAlignment="1">
      <alignment horizontal="center" vertical="center" wrapText="1"/>
    </xf>
    <xf numFmtId="0" fontId="38" fillId="25" borderId="101" xfId="40" applyFont="1" applyFill="1" applyBorder="1" applyAlignment="1">
      <alignment horizontal="center" vertical="center" wrapText="1"/>
    </xf>
    <xf numFmtId="0" fontId="38" fillId="0" borderId="102" xfId="40" applyFont="1" applyFill="1" applyBorder="1" applyAlignment="1">
      <alignment horizontal="center" vertical="center" wrapText="1"/>
    </xf>
    <xf numFmtId="0" fontId="38" fillId="25" borderId="103" xfId="40" applyFont="1" applyFill="1" applyBorder="1" applyAlignment="1">
      <alignment horizontal="center" vertical="center" wrapText="1"/>
    </xf>
    <xf numFmtId="0" fontId="38" fillId="0" borderId="100" xfId="40" applyFont="1" applyFill="1" applyBorder="1" applyAlignment="1">
      <alignment horizontal="center" vertical="center" wrapText="1"/>
    </xf>
    <xf numFmtId="0" fontId="38" fillId="25" borderId="93" xfId="4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3" fillId="0" borderId="98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04" xfId="0" applyFont="1" applyBorder="1" applyAlignment="1">
      <alignment horizontal="center" vertical="center"/>
    </xf>
    <xf numFmtId="0" fontId="40" fillId="0" borderId="15" xfId="0" applyFont="1" applyBorder="1" applyAlignment="1">
      <alignment vertical="center" textRotation="255"/>
    </xf>
    <xf numFmtId="0" fontId="18" fillId="0" borderId="1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5" fillId="24" borderId="105" xfId="0" applyFont="1" applyFill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2" fillId="0" borderId="108" xfId="0" applyFont="1" applyFill="1" applyBorder="1" applyAlignment="1">
      <alignment horizontal="center" vertical="center"/>
    </xf>
    <xf numFmtId="0" fontId="12" fillId="0" borderId="107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1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horizontal="center" vertical="center"/>
    </xf>
    <xf numFmtId="0" fontId="13" fillId="0" borderId="106" xfId="0" applyFont="1" applyFill="1" applyBorder="1" applyAlignment="1">
      <alignment horizontal="center" vertical="center"/>
    </xf>
    <xf numFmtId="0" fontId="13" fillId="0" borderId="107" xfId="0" applyFont="1" applyFill="1" applyBorder="1" applyAlignment="1">
      <alignment horizontal="center" vertical="center"/>
    </xf>
    <xf numFmtId="0" fontId="13" fillId="0" borderId="109" xfId="0" applyFont="1" applyFill="1" applyBorder="1" applyAlignment="1">
      <alignment horizontal="center" vertical="center"/>
    </xf>
    <xf numFmtId="0" fontId="13" fillId="0" borderId="110" xfId="0" applyFont="1" applyFill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105" xfId="0" applyFont="1" applyFill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0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15" xfId="0" applyFont="1" applyBorder="1" applyAlignment="1">
      <alignment horizontal="center" vertical="center"/>
    </xf>
    <xf numFmtId="0" fontId="12" fillId="0" borderId="116" xfId="0" applyFont="1" applyBorder="1" applyAlignment="1">
      <alignment horizontal="center" vertical="center"/>
    </xf>
    <xf numFmtId="0" fontId="12" fillId="0" borderId="117" xfId="0" applyFont="1" applyBorder="1" applyAlignment="1">
      <alignment horizontal="center" vertical="center"/>
    </xf>
    <xf numFmtId="0" fontId="12" fillId="0" borderId="118" xfId="0" applyFont="1" applyBorder="1" applyAlignment="1">
      <alignment horizontal="center" vertical="center"/>
    </xf>
    <xf numFmtId="0" fontId="12" fillId="0" borderId="119" xfId="0" applyFont="1" applyBorder="1" applyAlignment="1">
      <alignment horizontal="center" vertical="center"/>
    </xf>
    <xf numFmtId="0" fontId="12" fillId="0" borderId="120" xfId="0" applyFont="1" applyBorder="1" applyAlignment="1">
      <alignment horizontal="center" vertical="center"/>
    </xf>
    <xf numFmtId="0" fontId="12" fillId="0" borderId="121" xfId="0" applyFont="1" applyBorder="1" applyAlignment="1">
      <alignment horizontal="center" vertical="center"/>
    </xf>
    <xf numFmtId="0" fontId="12" fillId="0" borderId="122" xfId="0" applyFont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0" fontId="12" fillId="0" borderId="124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0" fontId="12" fillId="0" borderId="127" xfId="0" applyFont="1" applyBorder="1" applyAlignment="1">
      <alignment horizontal="center" vertical="center"/>
    </xf>
    <xf numFmtId="0" fontId="35" fillId="25" borderId="92" xfId="41" applyFont="1" applyFill="1" applyBorder="1">
      <alignment vertical="center"/>
    </xf>
    <xf numFmtId="0" fontId="35" fillId="0" borderId="92" xfId="41" applyFont="1" applyBorder="1">
      <alignment vertical="center"/>
    </xf>
    <xf numFmtId="177" fontId="35" fillId="25" borderId="91" xfId="41" applyNumberFormat="1" applyFont="1" applyFill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38" fillId="0" borderId="112" xfId="40" applyFont="1" applyFill="1" applyBorder="1" applyAlignment="1">
      <alignment horizontal="center" vertical="center" wrapText="1"/>
    </xf>
    <xf numFmtId="0" fontId="38" fillId="25" borderId="81" xfId="40" applyFont="1" applyFill="1" applyBorder="1" applyAlignment="1">
      <alignment horizontal="center" vertical="center" wrapText="1"/>
    </xf>
    <xf numFmtId="0" fontId="35" fillId="0" borderId="0" xfId="40" applyFont="1" applyAlignment="1">
      <alignment horizontal="right" vertical="center"/>
    </xf>
    <xf numFmtId="0" fontId="3" fillId="0" borderId="0" xfId="0" applyFont="1" applyAlignment="1"/>
    <xf numFmtId="0" fontId="12" fillId="0" borderId="12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31" xfId="0" applyFont="1" applyBorder="1" applyAlignment="1">
      <alignment horizontal="center" vertical="center"/>
    </xf>
    <xf numFmtId="0" fontId="12" fillId="0" borderId="1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2" fillId="0" borderId="133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3" fillId="0" borderId="0" xfId="41" applyFont="1">
      <alignment vertical="center"/>
    </xf>
    <xf numFmtId="10" fontId="35" fillId="0" borderId="85" xfId="41" applyNumberFormat="1" applyFont="1" applyBorder="1">
      <alignment vertical="center"/>
    </xf>
    <xf numFmtId="0" fontId="35" fillId="0" borderId="81" xfId="41" applyFont="1" applyBorder="1">
      <alignment vertical="center"/>
    </xf>
    <xf numFmtId="10" fontId="35" fillId="0" borderId="87" xfId="41" applyNumberFormat="1" applyFont="1" applyBorder="1">
      <alignment vertical="center"/>
    </xf>
    <xf numFmtId="0" fontId="35" fillId="0" borderId="19" xfId="41" applyFont="1" applyBorder="1" applyAlignment="1">
      <alignment horizontal="center" vertical="center"/>
    </xf>
    <xf numFmtId="0" fontId="35" fillId="0" borderId="75" xfId="41" applyFont="1" applyBorder="1" applyAlignment="1">
      <alignment horizontal="center" vertical="center"/>
    </xf>
    <xf numFmtId="0" fontId="35" fillId="0" borderId="39" xfId="41" applyFont="1" applyBorder="1">
      <alignment vertical="center"/>
    </xf>
    <xf numFmtId="10" fontId="35" fillId="0" borderId="71" xfId="41" applyNumberFormat="1" applyFont="1" applyBorder="1">
      <alignment vertical="center"/>
    </xf>
    <xf numFmtId="0" fontId="35" fillId="0" borderId="10" xfId="41" applyFont="1" applyBorder="1">
      <alignment vertical="center"/>
    </xf>
    <xf numFmtId="10" fontId="35" fillId="0" borderId="83" xfId="41" applyNumberFormat="1" applyFont="1" applyBorder="1">
      <alignment vertical="center"/>
    </xf>
    <xf numFmtId="0" fontId="35" fillId="0" borderId="134" xfId="41" applyFont="1" applyBorder="1" applyAlignment="1">
      <alignment horizontal="center" vertical="center"/>
    </xf>
    <xf numFmtId="0" fontId="35" fillId="0" borderId="82" xfId="41" applyFont="1" applyBorder="1">
      <alignment vertical="center"/>
    </xf>
    <xf numFmtId="0" fontId="35" fillId="0" borderId="84" xfId="41" applyFont="1" applyBorder="1">
      <alignment vertical="center"/>
    </xf>
    <xf numFmtId="0" fontId="35" fillId="0" borderId="86" xfId="41" applyFont="1" applyBorder="1">
      <alignment vertical="center"/>
    </xf>
    <xf numFmtId="0" fontId="35" fillId="0" borderId="135" xfId="41" applyFont="1" applyBorder="1">
      <alignment vertical="center"/>
    </xf>
    <xf numFmtId="0" fontId="16" fillId="0" borderId="4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3" fillId="0" borderId="136" xfId="0" applyFont="1" applyFill="1" applyBorder="1" applyAlignment="1">
      <alignment horizontal="center" vertical="center"/>
    </xf>
    <xf numFmtId="0" fontId="13" fillId="0" borderId="137" xfId="0" applyFont="1" applyFill="1" applyBorder="1" applyAlignment="1">
      <alignment horizontal="center" vertical="center"/>
    </xf>
    <xf numFmtId="0" fontId="13" fillId="0" borderId="138" xfId="0" applyFont="1" applyFill="1" applyBorder="1" applyAlignment="1">
      <alignment horizontal="center" vertical="center"/>
    </xf>
    <xf numFmtId="0" fontId="13" fillId="0" borderId="139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33" xfId="0" applyFont="1" applyBorder="1" applyAlignment="1">
      <alignment horizontal="center" vertical="center"/>
    </xf>
    <xf numFmtId="0" fontId="38" fillId="0" borderId="96" xfId="40" applyFont="1" applyFill="1" applyBorder="1" applyAlignment="1">
      <alignment horizontal="center" vertical="center" wrapText="1"/>
    </xf>
    <xf numFmtId="0" fontId="35" fillId="0" borderId="78" xfId="41" applyFont="1" applyBorder="1">
      <alignment vertical="center"/>
    </xf>
    <xf numFmtId="0" fontId="35" fillId="0" borderId="77" xfId="41" applyFont="1" applyBorder="1">
      <alignment vertical="center"/>
    </xf>
    <xf numFmtId="0" fontId="9" fillId="0" borderId="5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7" fillId="0" borderId="141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10" fillId="24" borderId="86" xfId="0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10" fillId="24" borderId="143" xfId="0" applyFont="1" applyFill="1" applyBorder="1" applyAlignment="1">
      <alignment horizontal="center" vertical="center"/>
    </xf>
    <xf numFmtId="176" fontId="8" fillId="0" borderId="144" xfId="0" applyNumberFormat="1" applyFont="1" applyBorder="1" applyAlignment="1">
      <alignment horizontal="center" vertical="center"/>
    </xf>
    <xf numFmtId="0" fontId="10" fillId="24" borderId="136" xfId="0" applyFont="1" applyFill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0" fontId="10" fillId="24" borderId="88" xfId="0" applyFont="1" applyFill="1" applyBorder="1" applyAlignment="1">
      <alignment horizontal="center" vertical="center"/>
    </xf>
    <xf numFmtId="176" fontId="8" fillId="0" borderId="91" xfId="0" applyNumberFormat="1" applyFont="1" applyBorder="1" applyAlignment="1">
      <alignment horizontal="center" vertical="center"/>
    </xf>
    <xf numFmtId="176" fontId="8" fillId="0" borderId="89" xfId="0" applyNumberFormat="1" applyFont="1" applyBorder="1" applyAlignment="1">
      <alignment horizontal="center" vertical="center"/>
    </xf>
    <xf numFmtId="0" fontId="10" fillId="24" borderId="90" xfId="0" applyFont="1" applyFill="1" applyBorder="1" applyAlignment="1">
      <alignment horizontal="center" vertical="center"/>
    </xf>
    <xf numFmtId="0" fontId="10" fillId="24" borderId="137" xfId="0" applyFont="1" applyFill="1" applyBorder="1" applyAlignment="1">
      <alignment horizontal="center" vertical="center"/>
    </xf>
    <xf numFmtId="176" fontId="8" fillId="0" borderId="68" xfId="0" applyNumberFormat="1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176" fontId="7" fillId="0" borderId="83" xfId="0" applyNumberFormat="1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178" fontId="13" fillId="0" borderId="13" xfId="0" applyNumberFormat="1" applyFont="1" applyBorder="1" applyAlignment="1">
      <alignment horizontal="center" vertical="center"/>
    </xf>
    <xf numFmtId="178" fontId="13" fillId="0" borderId="15" xfId="0" applyNumberFormat="1" applyFont="1" applyBorder="1" applyAlignment="1">
      <alignment horizontal="center" vertical="center"/>
    </xf>
    <xf numFmtId="0" fontId="38" fillId="0" borderId="92" xfId="40" applyFont="1" applyFill="1" applyBorder="1" applyAlignment="1">
      <alignment horizontal="center" vertical="center" wrapText="1"/>
    </xf>
    <xf numFmtId="0" fontId="35" fillId="25" borderId="16" xfId="40" applyFont="1" applyFill="1" applyBorder="1" applyAlignment="1">
      <alignment vertical="center"/>
    </xf>
    <xf numFmtId="0" fontId="38" fillId="0" borderId="13" xfId="40" applyFont="1" applyFill="1" applyBorder="1" applyAlignment="1">
      <alignment horizontal="center" vertical="center" wrapText="1"/>
    </xf>
    <xf numFmtId="0" fontId="38" fillId="25" borderId="56" xfId="40" applyFont="1" applyFill="1" applyBorder="1" applyAlignment="1">
      <alignment horizontal="center" vertical="center" wrapText="1"/>
    </xf>
    <xf numFmtId="177" fontId="36" fillId="25" borderId="17" xfId="40" applyNumberFormat="1" applyFont="1" applyFill="1" applyBorder="1" applyAlignment="1">
      <alignment vertical="center"/>
    </xf>
    <xf numFmtId="0" fontId="35" fillId="25" borderId="143" xfId="41" applyFont="1" applyFill="1" applyBorder="1" applyAlignment="1">
      <alignment vertical="center" textRotation="255" wrapText="1"/>
    </xf>
    <xf numFmtId="0" fontId="12" fillId="0" borderId="3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35" fillId="25" borderId="92" xfId="41" applyFont="1" applyFill="1" applyBorder="1" applyAlignment="1">
      <alignment vertical="center"/>
    </xf>
    <xf numFmtId="0" fontId="35" fillId="25" borderId="161" xfId="41" applyFont="1" applyFill="1" applyBorder="1" applyAlignment="1">
      <alignment vertical="center"/>
    </xf>
    <xf numFmtId="0" fontId="35" fillId="25" borderId="158" xfId="41" applyFont="1" applyFill="1" applyBorder="1" applyAlignment="1">
      <alignment vertical="center"/>
    </xf>
    <xf numFmtId="0" fontId="14" fillId="0" borderId="147" xfId="0" applyFont="1" applyBorder="1" applyAlignment="1">
      <alignment vertical="center"/>
    </xf>
    <xf numFmtId="0" fontId="0" fillId="24" borderId="44" xfId="0" applyFill="1" applyBorder="1" applyAlignment="1">
      <alignment horizontal="center" vertical="center" textRotation="255"/>
    </xf>
    <xf numFmtId="0" fontId="0" fillId="24" borderId="140" xfId="0" applyFill="1" applyBorder="1" applyAlignment="1">
      <alignment horizontal="center" vertical="center" textRotation="255"/>
    </xf>
    <xf numFmtId="0" fontId="0" fillId="24" borderId="145" xfId="0" applyFill="1" applyBorder="1" applyAlignment="1">
      <alignment horizontal="center" vertical="center" textRotation="255"/>
    </xf>
    <xf numFmtId="0" fontId="0" fillId="24" borderId="130" xfId="0" applyFill="1" applyBorder="1" applyAlignment="1">
      <alignment horizontal="center" vertical="center" textRotation="255"/>
    </xf>
    <xf numFmtId="0" fontId="0" fillId="24" borderId="146" xfId="0" applyFill="1" applyBorder="1" applyAlignment="1">
      <alignment horizontal="center" vertical="center" textRotation="255"/>
    </xf>
    <xf numFmtId="0" fontId="14" fillId="0" borderId="147" xfId="0" applyFont="1" applyBorder="1" applyAlignment="1">
      <alignment horizontal="left" vertical="center"/>
    </xf>
    <xf numFmtId="0" fontId="40" fillId="0" borderId="44" xfId="0" applyFont="1" applyBorder="1" applyAlignment="1">
      <alignment horizontal="center" vertical="center" textRotation="255"/>
    </xf>
    <xf numFmtId="0" fontId="40" fillId="0" borderId="145" xfId="0" applyFont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45" fillId="24" borderId="11" xfId="0" applyFont="1" applyFill="1" applyBorder="1" applyAlignment="1">
      <alignment horizontal="center" vertical="center" textRotation="255"/>
    </xf>
    <xf numFmtId="0" fontId="45" fillId="24" borderId="12" xfId="0" applyFont="1" applyFill="1" applyBorder="1" applyAlignment="1">
      <alignment horizontal="center" vertical="center" textRotation="255"/>
    </xf>
    <xf numFmtId="0" fontId="45" fillId="24" borderId="42" xfId="0" applyFont="1" applyFill="1" applyBorder="1" applyAlignment="1">
      <alignment horizontal="center" vertical="center" textRotation="255"/>
    </xf>
    <xf numFmtId="0" fontId="45" fillId="24" borderId="43" xfId="0" applyFont="1" applyFill="1" applyBorder="1" applyAlignment="1">
      <alignment horizontal="center" vertical="center" textRotation="255"/>
    </xf>
    <xf numFmtId="0" fontId="45" fillId="24" borderId="40" xfId="0" applyFont="1" applyFill="1" applyBorder="1" applyAlignment="1">
      <alignment horizontal="center" vertical="center" textRotation="255"/>
    </xf>
    <xf numFmtId="0" fontId="45" fillId="24" borderId="41" xfId="0" applyFont="1" applyFill="1" applyBorder="1" applyAlignment="1">
      <alignment horizontal="center" vertical="center" textRotation="255"/>
    </xf>
    <xf numFmtId="0" fontId="0" fillId="24" borderId="11" xfId="0" applyFill="1" applyBorder="1" applyAlignment="1">
      <alignment horizontal="center" vertical="center" textRotation="255"/>
    </xf>
    <xf numFmtId="0" fontId="0" fillId="24" borderId="12" xfId="0" applyFill="1" applyBorder="1" applyAlignment="1">
      <alignment horizontal="center" vertical="center" textRotation="255"/>
    </xf>
    <xf numFmtId="0" fontId="0" fillId="24" borderId="42" xfId="0" applyFill="1" applyBorder="1" applyAlignment="1">
      <alignment horizontal="center" vertical="center" textRotation="255"/>
    </xf>
    <xf numFmtId="0" fontId="0" fillId="24" borderId="43" xfId="0" applyFill="1" applyBorder="1" applyAlignment="1">
      <alignment horizontal="center" vertical="center" textRotation="255"/>
    </xf>
    <xf numFmtId="0" fontId="0" fillId="24" borderId="40" xfId="0" applyFill="1" applyBorder="1" applyAlignment="1">
      <alignment horizontal="center" vertical="center" textRotation="255"/>
    </xf>
    <xf numFmtId="0" fontId="0" fillId="24" borderId="41" xfId="0" applyFill="1" applyBorder="1" applyAlignment="1">
      <alignment horizontal="center" vertical="center" textRotation="255"/>
    </xf>
    <xf numFmtId="0" fontId="40" fillId="24" borderId="50" xfId="0" applyFont="1" applyFill="1" applyBorder="1" applyAlignment="1">
      <alignment horizontal="center" vertical="center" textRotation="255"/>
    </xf>
    <xf numFmtId="0" fontId="40" fillId="24" borderId="45" xfId="0" applyFont="1" applyFill="1" applyBorder="1" applyAlignment="1">
      <alignment horizontal="center" vertical="center" textRotation="255"/>
    </xf>
    <xf numFmtId="0" fontId="40" fillId="24" borderId="105" xfId="0" applyFont="1" applyFill="1" applyBorder="1" applyAlignment="1">
      <alignment horizontal="center" vertical="center" textRotation="255"/>
    </xf>
    <xf numFmtId="0" fontId="0" fillId="24" borderId="50" xfId="0" applyFill="1" applyBorder="1" applyAlignment="1">
      <alignment horizontal="center" vertical="center" textRotation="255"/>
    </xf>
    <xf numFmtId="0" fontId="0" fillId="24" borderId="45" xfId="0" applyFill="1" applyBorder="1" applyAlignment="1">
      <alignment horizontal="center" vertical="center" textRotation="255"/>
    </xf>
    <xf numFmtId="0" fontId="0" fillId="24" borderId="105" xfId="0" applyFill="1" applyBorder="1" applyAlignment="1">
      <alignment horizontal="center" vertical="center" textRotation="255"/>
    </xf>
    <xf numFmtId="0" fontId="2" fillId="24" borderId="44" xfId="0" applyFont="1" applyFill="1" applyBorder="1" applyAlignment="1">
      <alignment horizontal="center" vertical="center" textRotation="255"/>
    </xf>
    <xf numFmtId="0" fontId="2" fillId="24" borderId="140" xfId="0" applyFont="1" applyFill="1" applyBorder="1" applyAlignment="1">
      <alignment horizontal="center" vertical="center" textRotation="255"/>
    </xf>
    <xf numFmtId="0" fontId="2" fillId="24" borderId="130" xfId="0" applyFont="1" applyFill="1" applyBorder="1" applyAlignment="1">
      <alignment horizontal="center" vertical="center" textRotation="255"/>
    </xf>
    <xf numFmtId="0" fontId="2" fillId="24" borderId="146" xfId="0" applyFont="1" applyFill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/>
    </xf>
    <xf numFmtId="176" fontId="8" fillId="0" borderId="81" xfId="0" applyNumberFormat="1" applyFont="1" applyFill="1" applyBorder="1" applyAlignment="1">
      <alignment horizontal="center" vertical="center"/>
    </xf>
    <xf numFmtId="0" fontId="7" fillId="24" borderId="10" xfId="0" applyFont="1" applyFill="1" applyBorder="1" applyAlignment="1">
      <alignment horizontal="center" vertical="center"/>
    </xf>
    <xf numFmtId="0" fontId="7" fillId="24" borderId="83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176" fontId="8" fillId="0" borderId="87" xfId="0" applyNumberFormat="1" applyFont="1" applyFill="1" applyBorder="1" applyAlignment="1">
      <alignment horizontal="center" vertical="center"/>
    </xf>
    <xf numFmtId="176" fontId="8" fillId="0" borderId="112" xfId="0" applyNumberFormat="1" applyFont="1" applyFill="1" applyBorder="1" applyAlignment="1">
      <alignment horizontal="center" vertical="center"/>
    </xf>
    <xf numFmtId="176" fontId="8" fillId="0" borderId="95" xfId="0" applyNumberFormat="1" applyFont="1" applyFill="1" applyBorder="1" applyAlignment="1">
      <alignment horizontal="center" vertical="center"/>
    </xf>
    <xf numFmtId="176" fontId="8" fillId="0" borderId="53" xfId="0" applyNumberFormat="1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142" xfId="0" applyFont="1" applyFill="1" applyBorder="1" applyAlignment="1">
      <alignment horizontal="center" vertical="center"/>
    </xf>
    <xf numFmtId="0" fontId="7" fillId="24" borderId="64" xfId="0" applyFont="1" applyFill="1" applyBorder="1" applyAlignment="1">
      <alignment horizontal="center" vertical="center"/>
    </xf>
    <xf numFmtId="0" fontId="7" fillId="24" borderId="148" xfId="0" applyFont="1" applyFill="1" applyBorder="1" applyAlignment="1">
      <alignment horizontal="center" vertical="center"/>
    </xf>
    <xf numFmtId="0" fontId="7" fillId="24" borderId="99" xfId="0" applyFont="1" applyFill="1" applyBorder="1" applyAlignment="1">
      <alignment horizontal="center" vertical="center"/>
    </xf>
    <xf numFmtId="0" fontId="8" fillId="0" borderId="149" xfId="0" applyFont="1" applyFill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8" fillId="24" borderId="150" xfId="0" applyFont="1" applyFill="1" applyBorder="1" applyAlignment="1">
      <alignment horizontal="center" vertical="center"/>
    </xf>
    <xf numFmtId="0" fontId="8" fillId="24" borderId="151" xfId="0" applyFont="1" applyFill="1" applyBorder="1" applyAlignment="1">
      <alignment horizontal="center" vertical="center"/>
    </xf>
    <xf numFmtId="0" fontId="8" fillId="24" borderId="152" xfId="0" applyFont="1" applyFill="1" applyBorder="1" applyAlignment="1">
      <alignment horizontal="center" vertical="center"/>
    </xf>
    <xf numFmtId="0" fontId="8" fillId="24" borderId="153" xfId="0" applyFont="1" applyFill="1" applyBorder="1" applyAlignment="1">
      <alignment horizontal="center" vertical="center"/>
    </xf>
    <xf numFmtId="0" fontId="8" fillId="24" borderId="154" xfId="0" applyFont="1" applyFill="1" applyBorder="1" applyAlignment="1">
      <alignment horizontal="center" vertical="center"/>
    </xf>
    <xf numFmtId="0" fontId="8" fillId="24" borderId="155" xfId="0" applyFont="1" applyFill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55" xfId="0" applyFont="1" applyBorder="1" applyAlignment="1">
      <alignment horizontal="center" vertical="center"/>
    </xf>
    <xf numFmtId="0" fontId="6" fillId="0" borderId="15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42" fillId="0" borderId="99" xfId="0" applyFont="1" applyBorder="1" applyAlignment="1">
      <alignment horizontal="center" vertical="center"/>
    </xf>
    <xf numFmtId="0" fontId="42" fillId="0" borderId="155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98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147" xfId="0" applyFont="1" applyBorder="1" applyAlignment="1">
      <alignment horizontal="right"/>
    </xf>
    <xf numFmtId="0" fontId="41" fillId="0" borderId="75" xfId="0" applyFont="1" applyBorder="1" applyAlignment="1">
      <alignment horizontal="center" vertical="center" wrapText="1"/>
    </xf>
    <xf numFmtId="0" fontId="41" fillId="0" borderId="8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41" fillId="0" borderId="96" xfId="0" applyFont="1" applyBorder="1" applyAlignment="1">
      <alignment horizontal="center" vertical="center"/>
    </xf>
    <xf numFmtId="0" fontId="7" fillId="24" borderId="134" xfId="0" applyFont="1" applyFill="1" applyBorder="1" applyAlignment="1">
      <alignment horizontal="center" vertical="center"/>
    </xf>
    <xf numFmtId="0" fontId="7" fillId="24" borderId="88" xfId="0" applyFont="1" applyFill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14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46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 wrapText="1"/>
    </xf>
    <xf numFmtId="0" fontId="7" fillId="0" borderId="156" xfId="0" applyFont="1" applyBorder="1" applyAlignment="1">
      <alignment horizontal="center" vertical="center" wrapText="1"/>
    </xf>
    <xf numFmtId="0" fontId="35" fillId="25" borderId="134" xfId="40" applyFont="1" applyFill="1" applyBorder="1" applyAlignment="1">
      <alignment horizontal="center" vertical="center" shrinkToFit="1"/>
    </xf>
    <xf numFmtId="0" fontId="35" fillId="25" borderId="135" xfId="40" applyFont="1" applyFill="1" applyBorder="1" applyAlignment="1">
      <alignment horizontal="center" vertical="center" shrinkToFit="1"/>
    </xf>
    <xf numFmtId="0" fontId="36" fillId="25" borderId="75" xfId="40" applyFont="1" applyFill="1" applyBorder="1" applyAlignment="1">
      <alignment horizontal="center" vertical="center" wrapText="1"/>
    </xf>
    <xf numFmtId="0" fontId="36" fillId="25" borderId="71" xfId="40" applyFont="1" applyFill="1" applyBorder="1" applyAlignment="1">
      <alignment horizontal="center" vertical="center"/>
    </xf>
    <xf numFmtId="0" fontId="35" fillId="0" borderId="0" xfId="40" applyFont="1" applyAlignment="1">
      <alignment horizontal="right" vertical="center"/>
    </xf>
    <xf numFmtId="0" fontId="35" fillId="0" borderId="43" xfId="40" applyFont="1" applyBorder="1" applyAlignment="1">
      <alignment horizontal="right" vertical="center"/>
    </xf>
    <xf numFmtId="0" fontId="35" fillId="25" borderId="73" xfId="40" applyFont="1" applyFill="1" applyBorder="1" applyAlignment="1">
      <alignment horizontal="center" vertical="center" shrinkToFit="1"/>
    </xf>
    <xf numFmtId="0" fontId="35" fillId="25" borderId="157" xfId="40" applyFont="1" applyFill="1" applyBorder="1" applyAlignment="1">
      <alignment horizontal="center" vertical="center" shrinkToFit="1"/>
    </xf>
    <xf numFmtId="0" fontId="35" fillId="0" borderId="0" xfId="40" applyFont="1" applyAlignment="1">
      <alignment horizontal="left" vertical="center"/>
    </xf>
    <xf numFmtId="0" fontId="35" fillId="0" borderId="80" xfId="40" applyFont="1" applyBorder="1" applyAlignment="1">
      <alignment horizontal="center" vertical="center"/>
    </xf>
    <xf numFmtId="0" fontId="35" fillId="0" borderId="0" xfId="40" applyFont="1" applyBorder="1" applyAlignment="1">
      <alignment horizontal="right" vertical="center"/>
    </xf>
    <xf numFmtId="0" fontId="37" fillId="0" borderId="80" xfId="40" applyFont="1" applyBorder="1" applyAlignment="1">
      <alignment horizontal="center" vertical="center"/>
    </xf>
    <xf numFmtId="0" fontId="0" fillId="0" borderId="80" xfId="0" applyBorder="1" applyAlignment="1">
      <alignment horizontal="center"/>
    </xf>
    <xf numFmtId="0" fontId="35" fillId="0" borderId="78" xfId="41" applyFont="1" applyBorder="1" applyAlignment="1">
      <alignment horizontal="center" vertical="center" wrapText="1"/>
    </xf>
    <xf numFmtId="0" fontId="35" fillId="0" borderId="15" xfId="41" applyFont="1" applyBorder="1" applyAlignment="1">
      <alignment horizontal="center" vertical="center"/>
    </xf>
    <xf numFmtId="0" fontId="35" fillId="0" borderId="77" xfId="41" applyFont="1" applyBorder="1" applyAlignment="1">
      <alignment horizontal="center" vertical="center"/>
    </xf>
    <xf numFmtId="0" fontId="35" fillId="0" borderId="18" xfId="41" applyFont="1" applyBorder="1" applyAlignment="1">
      <alignment horizontal="center" vertical="center"/>
    </xf>
    <xf numFmtId="0" fontId="35" fillId="25" borderId="112" xfId="41" applyFont="1" applyFill="1" applyBorder="1" applyAlignment="1">
      <alignment horizontal="center" vertical="center"/>
    </xf>
    <xf numFmtId="0" fontId="35" fillId="25" borderId="53" xfId="41" applyFont="1" applyFill="1" applyBorder="1" applyAlignment="1">
      <alignment horizontal="center" vertical="center"/>
    </xf>
    <xf numFmtId="0" fontId="35" fillId="25" borderId="95" xfId="41" applyFont="1" applyFill="1" applyBorder="1" applyAlignment="1">
      <alignment horizontal="center" vertical="center"/>
    </xf>
    <xf numFmtId="0" fontId="35" fillId="0" borderId="149" xfId="41" applyFont="1" applyBorder="1" applyAlignment="1">
      <alignment horizontal="left" vertical="center"/>
    </xf>
    <xf numFmtId="0" fontId="35" fillId="0" borderId="142" xfId="41" applyFont="1" applyBorder="1" applyAlignment="1">
      <alignment horizontal="left" vertical="center"/>
    </xf>
    <xf numFmtId="0" fontId="35" fillId="0" borderId="100" xfId="41" applyFont="1" applyBorder="1" applyAlignment="1">
      <alignment horizontal="left" vertical="center"/>
    </xf>
    <xf numFmtId="0" fontId="35" fillId="0" borderId="153" xfId="41" applyFont="1" applyBorder="1" applyAlignment="1">
      <alignment horizontal="left" vertical="center"/>
    </xf>
    <xf numFmtId="0" fontId="35" fillId="25" borderId="82" xfId="41" applyFont="1" applyFill="1" applyBorder="1" applyAlignment="1">
      <alignment horizontal="center" vertical="center" textRotation="255" wrapText="1"/>
    </xf>
    <xf numFmtId="0" fontId="35" fillId="25" borderId="84" xfId="41" applyFont="1" applyFill="1" applyBorder="1" applyAlignment="1">
      <alignment horizontal="center" vertical="center" textRotation="255" wrapText="1"/>
    </xf>
    <xf numFmtId="0" fontId="35" fillId="25" borderId="86" xfId="41" applyFont="1" applyFill="1" applyBorder="1" applyAlignment="1">
      <alignment horizontal="center" vertical="center" textRotation="255" wrapText="1"/>
    </xf>
    <xf numFmtId="0" fontId="35" fillId="0" borderId="98" xfId="41" applyFont="1" applyBorder="1" applyAlignment="1">
      <alignment horizontal="center" vertical="center"/>
    </xf>
    <xf numFmtId="0" fontId="35" fillId="0" borderId="73" xfId="41" applyFont="1" applyBorder="1" applyAlignment="1">
      <alignment horizontal="center" vertical="center"/>
    </xf>
    <xf numFmtId="0" fontId="35" fillId="0" borderId="114" xfId="41" applyFont="1" applyBorder="1" applyAlignment="1">
      <alignment horizontal="left" vertical="center"/>
    </xf>
    <xf numFmtId="0" fontId="35" fillId="0" borderId="158" xfId="41" applyFont="1" applyBorder="1" applyAlignment="1">
      <alignment horizontal="left" vertical="center"/>
    </xf>
    <xf numFmtId="0" fontId="35" fillId="0" borderId="0" xfId="41" applyFont="1" applyBorder="1" applyAlignment="1">
      <alignment horizontal="left" vertical="center"/>
    </xf>
    <xf numFmtId="0" fontId="35" fillId="0" borderId="159" xfId="41" applyFont="1" applyBorder="1" applyAlignment="1">
      <alignment horizontal="left" vertical="center"/>
    </xf>
    <xf numFmtId="0" fontId="35" fillId="0" borderId="80" xfId="41" applyFont="1" applyBorder="1" applyAlignment="1">
      <alignment horizontal="left" vertical="center"/>
    </xf>
    <xf numFmtId="0" fontId="35" fillId="0" borderId="160" xfId="41" applyFont="1" applyBorder="1" applyAlignment="1">
      <alignment horizontal="left" vertical="center"/>
    </xf>
    <xf numFmtId="0" fontId="35" fillId="0" borderId="157" xfId="41" applyFont="1" applyBorder="1" applyAlignment="1">
      <alignment horizontal="center" vertical="center"/>
    </xf>
    <xf numFmtId="0" fontId="35" fillId="0" borderId="147" xfId="41" applyFont="1" applyBorder="1" applyAlignment="1">
      <alignment horizontal="left" vertical="center"/>
    </xf>
    <xf numFmtId="0" fontId="35" fillId="0" borderId="38" xfId="41" applyFont="1" applyBorder="1" applyAlignment="1">
      <alignment horizontal="left" vertical="center"/>
    </xf>
    <xf numFmtId="0" fontId="35" fillId="0" borderId="112" xfId="41" applyFont="1" applyBorder="1" applyAlignment="1">
      <alignment horizontal="left" vertical="center"/>
    </xf>
    <xf numFmtId="0" fontId="35" fillId="0" borderId="53" xfId="41" applyFont="1" applyBorder="1" applyAlignment="1">
      <alignment horizontal="left" vertical="center"/>
    </xf>
    <xf numFmtId="178" fontId="44" fillId="0" borderId="100" xfId="0" applyNumberFormat="1" applyFont="1" applyFill="1" applyBorder="1" applyAlignment="1">
      <alignment horizontal="left" vertical="center"/>
    </xf>
    <xf numFmtId="178" fontId="44" fillId="0" borderId="149" xfId="0" applyNumberFormat="1" applyFont="1" applyFill="1" applyBorder="1" applyAlignment="1">
      <alignment horizontal="left" vertical="center"/>
    </xf>
    <xf numFmtId="0" fontId="35" fillId="0" borderId="99" xfId="41" applyFont="1" applyBorder="1" applyAlignment="1">
      <alignment horizontal="left" vertical="center"/>
    </xf>
    <xf numFmtId="0" fontId="35" fillId="0" borderId="64" xfId="41" applyFont="1" applyBorder="1" applyAlignment="1">
      <alignment horizontal="left" vertical="center"/>
    </xf>
    <xf numFmtId="0" fontId="35" fillId="25" borderId="44" xfId="41" applyFont="1" applyFill="1" applyBorder="1" applyAlignment="1">
      <alignment horizontal="center" vertical="center" wrapText="1"/>
    </xf>
    <xf numFmtId="0" fontId="35" fillId="25" borderId="140" xfId="41" applyFont="1" applyFill="1" applyBorder="1" applyAlignment="1">
      <alignment horizontal="center" vertical="center" wrapText="1"/>
    </xf>
    <xf numFmtId="0" fontId="35" fillId="25" borderId="145" xfId="41" applyFont="1" applyFill="1" applyBorder="1" applyAlignment="1">
      <alignment horizontal="center" vertical="center" wrapText="1"/>
    </xf>
    <xf numFmtId="0" fontId="35" fillId="25" borderId="134" xfId="41" applyFont="1" applyFill="1" applyBorder="1" applyAlignment="1">
      <alignment horizontal="center" vertical="center" wrapText="1"/>
    </xf>
    <xf numFmtId="0" fontId="35" fillId="25" borderId="143" xfId="41" applyFont="1" applyFill="1" applyBorder="1" applyAlignment="1">
      <alignment horizontal="center" vertical="center" wrapText="1"/>
    </xf>
    <xf numFmtId="0" fontId="35" fillId="25" borderId="135" xfId="41" applyFont="1" applyFill="1" applyBorder="1" applyAlignment="1">
      <alignment horizontal="center" vertical="center" wrapText="1"/>
    </xf>
    <xf numFmtId="0" fontId="35" fillId="25" borderId="134" xfId="41" applyFont="1" applyFill="1" applyBorder="1" applyAlignment="1">
      <alignment horizontal="center" vertical="center" textRotation="255" wrapText="1"/>
    </xf>
    <xf numFmtId="0" fontId="35" fillId="25" borderId="143" xfId="41" applyFont="1" applyFill="1" applyBorder="1" applyAlignment="1">
      <alignment horizontal="center" vertical="center" textRotation="255" wrapText="1"/>
    </xf>
    <xf numFmtId="0" fontId="35" fillId="25" borderId="135" xfId="41" applyFont="1" applyFill="1" applyBorder="1" applyAlignment="1">
      <alignment horizontal="center" vertical="center" textRotation="255" wrapText="1"/>
    </xf>
    <xf numFmtId="0" fontId="35" fillId="0" borderId="73" xfId="41" applyFont="1" applyBorder="1" applyAlignment="1">
      <alignment horizontal="left" vertical="center"/>
    </xf>
    <xf numFmtId="0" fontId="35" fillId="0" borderId="157" xfId="41" applyFont="1" applyBorder="1" applyAlignment="1">
      <alignment horizontal="left" vertical="center"/>
    </xf>
    <xf numFmtId="0" fontId="35" fillId="0" borderId="98" xfId="41" applyFont="1" applyBorder="1" applyAlignment="1">
      <alignment horizontal="left" vertical="center"/>
    </xf>
    <xf numFmtId="0" fontId="35" fillId="0" borderId="101" xfId="41" applyFont="1" applyBorder="1" applyAlignment="1">
      <alignment horizontal="left" vertical="center"/>
    </xf>
    <xf numFmtId="0" fontId="35" fillId="25" borderId="143" xfId="41" applyFont="1" applyFill="1" applyBorder="1" applyAlignment="1">
      <alignment horizontal="center" vertical="center"/>
    </xf>
    <xf numFmtId="0" fontId="39" fillId="25" borderId="134" xfId="41" applyFont="1" applyFill="1" applyBorder="1" applyAlignment="1">
      <alignment horizontal="left" vertical="center" wrapText="1"/>
    </xf>
    <xf numFmtId="0" fontId="39" fillId="25" borderId="143" xfId="41" applyFont="1" applyFill="1" applyBorder="1" applyAlignment="1">
      <alignment horizontal="left" vertical="center" wrapText="1"/>
    </xf>
    <xf numFmtId="0" fontId="39" fillId="25" borderId="135" xfId="41" applyFont="1" applyFill="1" applyBorder="1" applyAlignment="1">
      <alignment horizontal="left" vertical="center" wrapText="1"/>
    </xf>
    <xf numFmtId="0" fontId="35" fillId="25" borderId="15" xfId="41" applyFont="1" applyFill="1" applyBorder="1" applyAlignment="1">
      <alignment horizontal="center" vertical="center"/>
    </xf>
    <xf numFmtId="0" fontId="35" fillId="25" borderId="77" xfId="41" applyFont="1" applyFill="1" applyBorder="1" applyAlignment="1">
      <alignment horizontal="center" vertical="center"/>
    </xf>
    <xf numFmtId="0" fontId="35" fillId="25" borderId="14" xfId="41" applyFont="1" applyFill="1" applyBorder="1" applyAlignment="1">
      <alignment horizontal="center" vertical="center"/>
    </xf>
    <xf numFmtId="0" fontId="35" fillId="25" borderId="19" xfId="41" applyFont="1" applyFill="1" applyBorder="1" applyAlignment="1">
      <alignment horizontal="center" vertical="center" shrinkToFit="1"/>
    </xf>
    <xf numFmtId="0" fontId="35" fillId="25" borderId="55" xfId="41" applyFont="1" applyFill="1" applyBorder="1" applyAlignment="1">
      <alignment horizontal="center" vertical="center" shrinkToFit="1"/>
    </xf>
    <xf numFmtId="0" fontId="35" fillId="25" borderId="88" xfId="41" applyFont="1" applyFill="1" applyBorder="1" applyAlignment="1">
      <alignment horizontal="center" vertical="center" textRotation="255" wrapText="1"/>
    </xf>
    <xf numFmtId="0" fontId="35" fillId="25" borderId="103" xfId="41" applyFont="1" applyFill="1" applyBorder="1" applyAlignment="1">
      <alignment horizontal="center" vertical="center"/>
    </xf>
    <xf numFmtId="0" fontId="35" fillId="25" borderId="114" xfId="41" applyFont="1" applyFill="1" applyBorder="1" applyAlignment="1">
      <alignment horizontal="center" vertical="center"/>
    </xf>
    <xf numFmtId="0" fontId="35" fillId="25" borderId="158" xfId="41" applyFont="1" applyFill="1" applyBorder="1" applyAlignment="1">
      <alignment horizontal="center" vertical="center"/>
    </xf>
    <xf numFmtId="0" fontId="35" fillId="0" borderId="149" xfId="40" applyFont="1" applyBorder="1" applyAlignment="1">
      <alignment horizontal="center" vertical="center"/>
    </xf>
    <xf numFmtId="0" fontId="39" fillId="0" borderId="80" xfId="40" applyFont="1" applyBorder="1" applyAlignment="1">
      <alignment horizontal="right" vertical="center"/>
    </xf>
    <xf numFmtId="0" fontId="35" fillId="0" borderId="149" xfId="40" applyFont="1" applyBorder="1" applyAlignment="1">
      <alignment horizontal="left" vertical="center"/>
    </xf>
    <xf numFmtId="0" fontId="35" fillId="25" borderId="10" xfId="41" applyFont="1" applyFill="1" applyBorder="1" applyAlignment="1">
      <alignment horizontal="center" vertical="center" wrapText="1" shrinkToFit="1"/>
    </xf>
    <xf numFmtId="0" fontId="35" fillId="25" borderId="92" xfId="41" applyFont="1" applyFill="1" applyBorder="1" applyAlignment="1">
      <alignment horizontal="center" vertical="center" shrinkToFit="1"/>
    </xf>
    <xf numFmtId="0" fontId="0" fillId="0" borderId="149" xfId="0" applyBorder="1" applyAlignment="1">
      <alignment horizontal="center"/>
    </xf>
    <xf numFmtId="0" fontId="35" fillId="25" borderId="83" xfId="41" applyFont="1" applyFill="1" applyBorder="1" applyAlignment="1">
      <alignment horizontal="center" vertical="center" wrapText="1" shrinkToFit="1"/>
    </xf>
    <xf numFmtId="0" fontId="35" fillId="25" borderId="91" xfId="41" applyFont="1" applyFill="1" applyBorder="1" applyAlignment="1">
      <alignment horizontal="center" vertical="center" shrinkToFit="1"/>
    </xf>
    <xf numFmtId="0" fontId="35" fillId="25" borderId="92" xfId="41" applyFont="1" applyFill="1" applyBorder="1" applyAlignment="1">
      <alignment horizontal="center" vertical="center" wrapText="1" shrinkToFit="1"/>
    </xf>
    <xf numFmtId="0" fontId="35" fillId="25" borderId="10" xfId="41" applyFont="1" applyFill="1" applyBorder="1" applyAlignment="1">
      <alignment horizontal="center" vertical="center" shrinkToFit="1"/>
    </xf>
    <xf numFmtId="0" fontId="35" fillId="25" borderId="19" xfId="41" applyFont="1" applyFill="1" applyBorder="1" applyAlignment="1">
      <alignment horizontal="center"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警告文" xfId="31" builtinId="11" customBuiltin="1"/>
    <cellStyle name="見出し 1" xfId="32" builtinId="16" customBuiltin="1"/>
    <cellStyle name="見出し 2" xfId="33" builtinId="17" customBuiltin="1"/>
    <cellStyle name="見出し 3" xfId="34" builtinId="18" customBuiltin="1"/>
    <cellStyle name="見出し 4" xfId="35" builtinId="19" customBuiltin="1"/>
    <cellStyle name="集計" xfId="36" builtinId="25" customBuiltin="1"/>
    <cellStyle name="出力" xfId="37" builtinId="21" customBuiltin="1"/>
    <cellStyle name="説明文" xfId="38" builtinId="53" customBuiltin="1"/>
    <cellStyle name="入力" xfId="39" builtinId="20" customBuiltin="1"/>
    <cellStyle name="標準" xfId="0" builtinId="0"/>
    <cellStyle name="標準_第22回介護福祉士国家試験「筆記」調査表(その２)" xfId="40"/>
    <cellStyle name="標準_第22回介護福祉士国家試験「筆記」調査表(その３)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423332</xdr:colOff>
      <xdr:row>0</xdr:row>
      <xdr:rowOff>16933</xdr:rowOff>
    </xdr:from>
    <xdr:to>
      <xdr:col>18</xdr:col>
      <xdr:colOff>50799</xdr:colOff>
      <xdr:row>1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7AE5056B-FC20-41C5-BC7B-20BC18DF5646}"/>
            </a:ext>
          </a:extLst>
        </xdr:cNvPr>
        <xdr:cNvSpPr/>
      </xdr:nvSpPr>
      <xdr:spPr>
        <a:xfrm>
          <a:off x="4068232" y="16933"/>
          <a:ext cx="2986617" cy="345017"/>
        </a:xfrm>
        <a:prstGeom prst="wedgeRectCallout">
          <a:avLst>
            <a:gd name="adj1" fmla="val -27613"/>
            <a:gd name="adj2" fmla="val 941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提出の際は、名前を削除ください</a:t>
          </a:r>
        </a:p>
      </xdr:txBody>
    </xdr:sp>
    <xdr:clientData/>
  </xdr:twoCellAnchor>
  <xdr:twoCellAnchor>
    <xdr:from>
      <xdr:col>5</xdr:col>
      <xdr:colOff>69850</xdr:colOff>
      <xdr:row>14</xdr:row>
      <xdr:rowOff>12700</xdr:rowOff>
    </xdr:from>
    <xdr:to>
      <xdr:col>8</xdr:col>
      <xdr:colOff>165100</xdr:colOff>
      <xdr:row>20</xdr:row>
      <xdr:rowOff>95250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xmlns="" id="{5D4D28AA-3F74-442F-8AD5-49DF444450C8}"/>
            </a:ext>
          </a:extLst>
        </xdr:cNvPr>
        <xdr:cNvSpPr/>
      </xdr:nvSpPr>
      <xdr:spPr>
        <a:xfrm>
          <a:off x="1625600" y="3270250"/>
          <a:ext cx="1352550" cy="1377950"/>
        </a:xfrm>
        <a:prstGeom prst="wedgeRectCallout">
          <a:avLst>
            <a:gd name="adj1" fmla="val -103730"/>
            <a:gd name="adj2" fmla="val -77730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後日模範解答例入りのものを、福祉教員</a:t>
          </a:r>
          <a:r>
            <a:rPr kumimoji="1" lang="en-US" altLang="ja-JP" sz="1100"/>
            <a:t>HP</a:t>
          </a:r>
          <a:r>
            <a:rPr kumimoji="1" lang="ja-JP" altLang="en-US" sz="1100"/>
            <a:t>で公開いたします。</a:t>
          </a:r>
          <a:endParaRPr kumimoji="1" lang="en-US" altLang="ja-JP" sz="1100"/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２</a:t>
          </a:r>
          <a:r>
            <a:rPr kumimoji="1" lang="en-US" altLang="ja-JP" sz="1100" b="1">
              <a:solidFill>
                <a:srgbClr val="FF0000"/>
              </a:solidFill>
            </a:rPr>
            <a:t>/</a:t>
          </a:r>
          <a:r>
            <a:rPr kumimoji="1" lang="ja-JP" altLang="en-US" sz="1100" b="1">
              <a:solidFill>
                <a:srgbClr val="FF0000"/>
              </a:solidFill>
            </a:rPr>
            <a:t>２公開予定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10</xdr:col>
      <xdr:colOff>95250</xdr:colOff>
      <xdr:row>13</xdr:row>
      <xdr:rowOff>139700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xmlns="" id="{59C48FA5-F480-40FE-BBB9-04ED2EA9BD04}"/>
            </a:ext>
          </a:extLst>
        </xdr:cNvPr>
        <xdr:cNvSpPr/>
      </xdr:nvSpPr>
      <xdr:spPr>
        <a:xfrm>
          <a:off x="2393950" y="1962150"/>
          <a:ext cx="1352550" cy="1219200"/>
        </a:xfrm>
        <a:prstGeom prst="wedgeRectCallout">
          <a:avLst>
            <a:gd name="adj1" fmla="val -97157"/>
            <a:gd name="adj2" fmla="val -39709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生徒の得点を問題番号ごとに入れてください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14</xdr:col>
      <xdr:colOff>95250</xdr:colOff>
      <xdr:row>8</xdr:row>
      <xdr:rowOff>139700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xmlns="" id="{7044497C-D824-42B1-9D1B-7CE581CB3F22}"/>
            </a:ext>
          </a:extLst>
        </xdr:cNvPr>
        <xdr:cNvSpPr/>
      </xdr:nvSpPr>
      <xdr:spPr>
        <a:xfrm>
          <a:off x="4070350" y="882650"/>
          <a:ext cx="1352550" cy="1219200"/>
        </a:xfrm>
        <a:prstGeom prst="wedgeRectCallout">
          <a:avLst>
            <a:gd name="adj1" fmla="val -68519"/>
            <a:gd name="adj2" fmla="val -66792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生徒の名前をいれてください。校内用のためと考えてください。</a:t>
          </a:r>
        </a:p>
      </xdr:txBody>
    </xdr:sp>
    <xdr:clientData/>
  </xdr:twoCellAnchor>
  <xdr:twoCellAnchor>
    <xdr:from>
      <xdr:col>16</xdr:col>
      <xdr:colOff>241300</xdr:colOff>
      <xdr:row>5</xdr:row>
      <xdr:rowOff>209550</xdr:rowOff>
    </xdr:from>
    <xdr:to>
      <xdr:col>28</xdr:col>
      <xdr:colOff>95250</xdr:colOff>
      <xdr:row>17</xdr:row>
      <xdr:rowOff>165100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36E5F8D2-FAC8-4D7E-8CFE-A2D386D06C1B}"/>
            </a:ext>
          </a:extLst>
        </xdr:cNvPr>
        <xdr:cNvSpPr/>
      </xdr:nvSpPr>
      <xdr:spPr>
        <a:xfrm>
          <a:off x="6407150" y="1524000"/>
          <a:ext cx="4883150" cy="2546350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400"/>
            <a:t>この調査は、全国福祉高等学校長会として、介護福祉士の国家試験受験状況を調べております。この理由は、厚生労働省の発表では、既卒の高校生と現役高校生の受験者を合わせて、合格率を発表しております。現役の高校生の合格率は高いはずなのですが、アピールできておりません。この調査結果が、高校生の介護福祉士養成の環境改善につながっております。是非、この調査に、協力をお願いいたします。</a:t>
          </a:r>
          <a:endParaRPr kumimoji="1" lang="en-US" altLang="ja-JP" sz="1400"/>
        </a:p>
      </xdr:txBody>
    </xdr:sp>
    <xdr:clientData/>
  </xdr:twoCellAnchor>
  <xdr:twoCellAnchor>
    <xdr:from>
      <xdr:col>10</xdr:col>
      <xdr:colOff>412750</xdr:colOff>
      <xdr:row>10</xdr:row>
      <xdr:rowOff>133350</xdr:rowOff>
    </xdr:from>
    <xdr:to>
      <xdr:col>15</xdr:col>
      <xdr:colOff>317500</xdr:colOff>
      <xdr:row>17</xdr:row>
      <xdr:rowOff>133350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4E42619F-36CC-4346-A576-FE160B1A3E33}"/>
            </a:ext>
          </a:extLst>
        </xdr:cNvPr>
        <xdr:cNvSpPr/>
      </xdr:nvSpPr>
      <xdr:spPr>
        <a:xfrm>
          <a:off x="4064000" y="2527300"/>
          <a:ext cx="2000250" cy="1511300"/>
        </a:xfrm>
        <a:prstGeom prst="rect">
          <a:avLst/>
        </a:prstGeom>
        <a:solidFill>
          <a:srgbClr val="FF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このシートは、入力例シートです。</a:t>
          </a:r>
          <a:endParaRPr kumimoji="1" lang="en-US" altLang="ja-JP" sz="1100"/>
        </a:p>
        <a:p>
          <a:pPr algn="l"/>
          <a:r>
            <a:rPr kumimoji="1" lang="ja-JP" altLang="en-US" sz="1100"/>
            <a:t>①回答入力に回答を入力ください。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423332</xdr:colOff>
      <xdr:row>0</xdr:row>
      <xdr:rowOff>16933</xdr:rowOff>
    </xdr:from>
    <xdr:to>
      <xdr:col>18</xdr:col>
      <xdr:colOff>50799</xdr:colOff>
      <xdr:row>1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E3FC8873-66E0-C943-9F85-F4B34691847E}"/>
            </a:ext>
          </a:extLst>
        </xdr:cNvPr>
        <xdr:cNvSpPr/>
      </xdr:nvSpPr>
      <xdr:spPr>
        <a:xfrm>
          <a:off x="4419599" y="16933"/>
          <a:ext cx="3285067" cy="338667"/>
        </a:xfrm>
        <a:prstGeom prst="wedgeRectCallout">
          <a:avLst>
            <a:gd name="adj1" fmla="val -27613"/>
            <a:gd name="adj2" fmla="val 941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提出の際は、名前を削除ください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163</xdr:row>
      <xdr:rowOff>0</xdr:rowOff>
    </xdr:from>
    <xdr:to>
      <xdr:col>1</xdr:col>
      <xdr:colOff>76200</xdr:colOff>
      <xdr:row>164</xdr:row>
      <xdr:rowOff>38100</xdr:rowOff>
    </xdr:to>
    <xdr:sp macro="" textlink="">
      <xdr:nvSpPr>
        <xdr:cNvPr id="3125" name="Text Box 39">
          <a:extLst>
            <a:ext uri="{FF2B5EF4-FFF2-40B4-BE49-F238E27FC236}">
              <a16:creationId xmlns:a16="http://schemas.microsoft.com/office/drawing/2014/main" xmlns="" id="{00000000-0008-0000-0400-0000350C0000}"/>
            </a:ext>
          </a:extLst>
        </xdr:cNvPr>
        <xdr:cNvSpPr txBox="1">
          <a:spLocks noChangeArrowheads="1"/>
        </xdr:cNvSpPr>
      </xdr:nvSpPr>
      <xdr:spPr bwMode="auto">
        <a:xfrm>
          <a:off x="203200" y="2348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76200</xdr:colOff>
      <xdr:row>164</xdr:row>
      <xdr:rowOff>38100</xdr:rowOff>
    </xdr:to>
    <xdr:sp macro="" textlink="">
      <xdr:nvSpPr>
        <xdr:cNvPr id="3126" name="Text Box 39">
          <a:extLst>
            <a:ext uri="{FF2B5EF4-FFF2-40B4-BE49-F238E27FC236}">
              <a16:creationId xmlns:a16="http://schemas.microsoft.com/office/drawing/2014/main" xmlns="" id="{00000000-0008-0000-0400-0000360C0000}"/>
            </a:ext>
          </a:extLst>
        </xdr:cNvPr>
        <xdr:cNvSpPr txBox="1">
          <a:spLocks noChangeArrowheads="1"/>
        </xdr:cNvSpPr>
      </xdr:nvSpPr>
      <xdr:spPr bwMode="auto">
        <a:xfrm>
          <a:off x="203200" y="2348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2"/>
  <sheetViews>
    <sheetView workbookViewId="0">
      <selection activeCell="J17" sqref="J17"/>
    </sheetView>
  </sheetViews>
  <sheetFormatPr defaultColWidth="8.875" defaultRowHeight="13.5"/>
  <cols>
    <col min="1" max="2" width="3.5" customWidth="1"/>
    <col min="3" max="3" width="4" customWidth="1"/>
    <col min="4" max="4" width="5.375" customWidth="1"/>
    <col min="5" max="44" width="6" customWidth="1"/>
  </cols>
  <sheetData>
    <row r="1" spans="1:44" ht="28.5" customHeight="1" thickBot="1">
      <c r="E1" s="371" t="s">
        <v>15</v>
      </c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</row>
    <row r="2" spans="1:44" ht="14.25" thickBot="1">
      <c r="A2" s="372" t="s">
        <v>47</v>
      </c>
      <c r="B2" s="372" t="s">
        <v>48</v>
      </c>
      <c r="C2" s="372" t="s">
        <v>148</v>
      </c>
      <c r="D2" s="374" t="s">
        <v>0</v>
      </c>
      <c r="E2" s="10">
        <v>1</v>
      </c>
      <c r="F2" s="11">
        <v>2</v>
      </c>
      <c r="G2" s="11">
        <v>3</v>
      </c>
      <c r="H2" s="11">
        <v>4</v>
      </c>
      <c r="I2" s="11">
        <v>5</v>
      </c>
      <c r="J2" s="11">
        <v>6</v>
      </c>
      <c r="K2" s="11">
        <v>7</v>
      </c>
      <c r="L2" s="11">
        <v>8</v>
      </c>
      <c r="M2" s="11">
        <v>9</v>
      </c>
      <c r="N2" s="11">
        <v>10</v>
      </c>
      <c r="O2" s="11">
        <v>11</v>
      </c>
      <c r="P2" s="11">
        <v>12</v>
      </c>
      <c r="Q2" s="11">
        <v>13</v>
      </c>
      <c r="R2" s="11">
        <v>14</v>
      </c>
      <c r="S2" s="11">
        <v>15</v>
      </c>
      <c r="T2" s="11">
        <v>16</v>
      </c>
      <c r="U2" s="11">
        <v>17</v>
      </c>
      <c r="V2" s="11">
        <v>18</v>
      </c>
      <c r="W2" s="11">
        <v>19</v>
      </c>
      <c r="X2" s="11">
        <v>20</v>
      </c>
      <c r="Y2" s="11">
        <v>21</v>
      </c>
      <c r="Z2" s="11">
        <v>22</v>
      </c>
      <c r="AA2" s="11">
        <v>23</v>
      </c>
      <c r="AB2" s="11">
        <v>24</v>
      </c>
      <c r="AC2" s="11">
        <v>25</v>
      </c>
      <c r="AD2" s="11">
        <v>26</v>
      </c>
      <c r="AE2" s="11">
        <v>27</v>
      </c>
      <c r="AF2" s="11">
        <v>28</v>
      </c>
      <c r="AG2" s="11">
        <v>29</v>
      </c>
      <c r="AH2" s="11">
        <v>30</v>
      </c>
      <c r="AI2" s="11">
        <v>31</v>
      </c>
      <c r="AJ2" s="11">
        <v>32</v>
      </c>
      <c r="AK2" s="11">
        <v>33</v>
      </c>
      <c r="AL2" s="11">
        <v>34</v>
      </c>
      <c r="AM2" s="11">
        <v>35</v>
      </c>
      <c r="AN2" s="11">
        <v>36</v>
      </c>
      <c r="AO2" s="11">
        <v>37</v>
      </c>
      <c r="AP2" s="11">
        <v>38</v>
      </c>
      <c r="AQ2" s="78">
        <v>39</v>
      </c>
      <c r="AR2" s="12">
        <v>40</v>
      </c>
    </row>
    <row r="3" spans="1:44" ht="27.75" customHeight="1" thickBot="1">
      <c r="A3" s="373"/>
      <c r="B3" s="373"/>
      <c r="C3" s="373"/>
      <c r="D3" s="375"/>
      <c r="E3" s="121" t="s">
        <v>46</v>
      </c>
      <c r="F3" s="115" t="s">
        <v>157</v>
      </c>
      <c r="G3" s="115"/>
      <c r="H3" s="115"/>
      <c r="I3" s="114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6"/>
      <c r="AL3" s="115"/>
      <c r="AM3" s="116"/>
      <c r="AN3" s="116"/>
      <c r="AO3" s="116"/>
      <c r="AP3" s="116"/>
      <c r="AQ3" s="116"/>
      <c r="AR3" s="117"/>
    </row>
    <row r="4" spans="1:44" ht="17.100000000000001" customHeight="1">
      <c r="A4" s="366" t="s">
        <v>49</v>
      </c>
      <c r="B4" s="366" t="s">
        <v>69</v>
      </c>
      <c r="C4" s="143">
        <v>1</v>
      </c>
      <c r="D4" s="59"/>
      <c r="E4" s="15">
        <v>2</v>
      </c>
      <c r="F4" s="16">
        <v>5</v>
      </c>
      <c r="G4" s="16"/>
      <c r="H4" s="16"/>
      <c r="I4" s="17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79"/>
      <c r="AL4" s="18"/>
      <c r="AM4" s="79"/>
      <c r="AN4" s="79"/>
      <c r="AO4" s="79"/>
      <c r="AP4" s="79"/>
      <c r="AQ4" s="79"/>
      <c r="AR4" s="94"/>
    </row>
    <row r="5" spans="1:44" ht="17.100000000000001" customHeight="1">
      <c r="A5" s="367"/>
      <c r="B5" s="367"/>
      <c r="C5" s="127">
        <v>2</v>
      </c>
      <c r="D5" s="61"/>
      <c r="E5" s="23">
        <v>3</v>
      </c>
      <c r="F5" s="24">
        <v>1</v>
      </c>
      <c r="G5" s="24"/>
      <c r="H5" s="24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81"/>
      <c r="AL5" s="26"/>
      <c r="AM5" s="81"/>
      <c r="AN5" s="81"/>
      <c r="AO5" s="81"/>
      <c r="AP5" s="81"/>
      <c r="AQ5" s="81"/>
      <c r="AR5" s="96"/>
    </row>
    <row r="6" spans="1:44" ht="17.100000000000001" customHeight="1">
      <c r="A6" s="367"/>
      <c r="B6" s="369" t="s">
        <v>70</v>
      </c>
      <c r="C6" s="125">
        <v>3</v>
      </c>
      <c r="D6" s="65"/>
      <c r="E6" s="37">
        <v>2</v>
      </c>
      <c r="F6" s="38">
        <v>3</v>
      </c>
      <c r="G6" s="38"/>
      <c r="H6" s="38"/>
      <c r="I6" s="3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84"/>
      <c r="AL6" s="40"/>
      <c r="AM6" s="84"/>
      <c r="AN6" s="84"/>
      <c r="AO6" s="84"/>
      <c r="AP6" s="84"/>
      <c r="AQ6" s="84"/>
      <c r="AR6" s="99"/>
    </row>
    <row r="7" spans="1:44" ht="17.100000000000001" customHeight="1">
      <c r="A7" s="367"/>
      <c r="B7" s="370"/>
      <c r="C7" s="216">
        <v>4</v>
      </c>
      <c r="D7" s="217"/>
      <c r="E7" s="218">
        <v>4</v>
      </c>
      <c r="F7" s="219">
        <v>5</v>
      </c>
      <c r="G7" s="219"/>
      <c r="H7" s="219"/>
      <c r="I7" s="220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2"/>
      <c r="AL7" s="221"/>
      <c r="AM7" s="222"/>
      <c r="AN7" s="222"/>
      <c r="AO7" s="222"/>
      <c r="AP7" s="222"/>
      <c r="AQ7" s="222"/>
      <c r="AR7" s="223"/>
    </row>
    <row r="8" spans="1:44" ht="17.100000000000001" customHeight="1">
      <c r="A8" s="367"/>
      <c r="B8" s="367" t="s">
        <v>71</v>
      </c>
      <c r="C8" s="128">
        <v>5</v>
      </c>
      <c r="D8" s="64"/>
      <c r="E8" s="33">
        <v>5</v>
      </c>
      <c r="F8" s="34">
        <v>4</v>
      </c>
      <c r="G8" s="34"/>
      <c r="H8" s="34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83"/>
      <c r="AL8" s="36"/>
      <c r="AM8" s="83"/>
      <c r="AN8" s="83"/>
      <c r="AO8" s="83"/>
      <c r="AP8" s="83"/>
      <c r="AQ8" s="83"/>
      <c r="AR8" s="98"/>
    </row>
    <row r="9" spans="1:44" ht="17.100000000000001" customHeight="1">
      <c r="A9" s="367"/>
      <c r="B9" s="367"/>
      <c r="C9" s="126">
        <v>6</v>
      </c>
      <c r="D9" s="60"/>
      <c r="E9" s="19">
        <v>1</v>
      </c>
      <c r="F9" s="20">
        <v>6</v>
      </c>
      <c r="G9" s="20"/>
      <c r="H9" s="20"/>
      <c r="I9" s="21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80"/>
      <c r="AL9" s="22"/>
      <c r="AM9" s="80"/>
      <c r="AN9" s="80"/>
      <c r="AO9" s="80"/>
      <c r="AP9" s="80"/>
      <c r="AQ9" s="80"/>
      <c r="AR9" s="95"/>
    </row>
    <row r="10" spans="1:44" ht="17.100000000000001" customHeight="1">
      <c r="A10" s="367"/>
      <c r="B10" s="367"/>
      <c r="C10" s="126">
        <v>7</v>
      </c>
      <c r="D10" s="60"/>
      <c r="E10" s="19">
        <v>3</v>
      </c>
      <c r="F10" s="20">
        <v>4</v>
      </c>
      <c r="G10" s="20"/>
      <c r="H10" s="20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80"/>
      <c r="AL10" s="22"/>
      <c r="AM10" s="80"/>
      <c r="AN10" s="80"/>
      <c r="AO10" s="80"/>
      <c r="AP10" s="80"/>
      <c r="AQ10" s="80"/>
      <c r="AR10" s="95"/>
    </row>
    <row r="11" spans="1:44" ht="17.100000000000001" customHeight="1">
      <c r="A11" s="367"/>
      <c r="B11" s="367"/>
      <c r="C11" s="214">
        <v>8</v>
      </c>
      <c r="D11" s="61"/>
      <c r="E11" s="23">
        <v>5</v>
      </c>
      <c r="F11" s="24">
        <v>3</v>
      </c>
      <c r="G11" s="24"/>
      <c r="H11" s="24"/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81"/>
      <c r="AL11" s="26"/>
      <c r="AM11" s="81"/>
      <c r="AN11" s="81"/>
      <c r="AO11" s="81"/>
      <c r="AP11" s="81"/>
      <c r="AQ11" s="81"/>
      <c r="AR11" s="96"/>
    </row>
    <row r="12" spans="1:44" ht="17.100000000000001" customHeight="1">
      <c r="A12" s="367"/>
      <c r="B12" s="367"/>
      <c r="C12" s="126">
        <v>9</v>
      </c>
      <c r="D12" s="60"/>
      <c r="E12" s="19">
        <v>4</v>
      </c>
      <c r="F12" s="20">
        <v>5</v>
      </c>
      <c r="G12" s="20"/>
      <c r="H12" s="20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80"/>
      <c r="AL12" s="22"/>
      <c r="AM12" s="80"/>
      <c r="AN12" s="80"/>
      <c r="AO12" s="80"/>
      <c r="AP12" s="80"/>
      <c r="AQ12" s="80"/>
      <c r="AR12" s="95"/>
    </row>
    <row r="13" spans="1:44" ht="17.100000000000001" customHeight="1">
      <c r="A13" s="367"/>
      <c r="B13" s="367"/>
      <c r="C13" s="126">
        <v>10</v>
      </c>
      <c r="D13" s="60"/>
      <c r="E13" s="19">
        <v>6</v>
      </c>
      <c r="F13" s="20">
        <v>4</v>
      </c>
      <c r="G13" s="20"/>
      <c r="H13" s="20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80"/>
      <c r="AL13" s="22"/>
      <c r="AM13" s="80"/>
      <c r="AN13" s="80"/>
      <c r="AO13" s="80"/>
      <c r="AP13" s="80"/>
      <c r="AQ13" s="80"/>
      <c r="AR13" s="95"/>
    </row>
    <row r="14" spans="1:44" ht="17.100000000000001" customHeight="1">
      <c r="A14" s="367"/>
      <c r="B14" s="367"/>
      <c r="C14" s="126">
        <v>11</v>
      </c>
      <c r="D14" s="60"/>
      <c r="E14" s="19">
        <v>4</v>
      </c>
      <c r="F14" s="20"/>
      <c r="G14" s="20"/>
      <c r="H14" s="20"/>
      <c r="I14" s="21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80"/>
      <c r="AL14" s="22"/>
      <c r="AM14" s="80"/>
      <c r="AN14" s="80"/>
      <c r="AO14" s="80"/>
      <c r="AP14" s="80"/>
      <c r="AQ14" s="80"/>
      <c r="AR14" s="95"/>
    </row>
    <row r="15" spans="1:44" ht="17.100000000000001" customHeight="1">
      <c r="A15" s="367"/>
      <c r="B15" s="367"/>
      <c r="C15" s="126">
        <v>12</v>
      </c>
      <c r="D15" s="60"/>
      <c r="E15" s="19">
        <v>3</v>
      </c>
      <c r="F15" s="20"/>
      <c r="G15" s="20"/>
      <c r="H15" s="20"/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80"/>
      <c r="AL15" s="22"/>
      <c r="AM15" s="80"/>
      <c r="AN15" s="80"/>
      <c r="AO15" s="80"/>
      <c r="AP15" s="80"/>
      <c r="AQ15" s="80"/>
      <c r="AR15" s="95"/>
    </row>
    <row r="16" spans="1:44" ht="17.100000000000001" customHeight="1">
      <c r="A16" s="367"/>
      <c r="B16" s="367"/>
      <c r="C16" s="126">
        <v>13</v>
      </c>
      <c r="D16" s="60"/>
      <c r="E16" s="19">
        <v>5</v>
      </c>
      <c r="F16" s="20"/>
      <c r="G16" s="20"/>
      <c r="H16" s="20"/>
      <c r="I16" s="21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80"/>
      <c r="AL16" s="22"/>
      <c r="AM16" s="80"/>
      <c r="AN16" s="80"/>
      <c r="AO16" s="80"/>
      <c r="AP16" s="80"/>
      <c r="AQ16" s="80"/>
      <c r="AR16" s="95"/>
    </row>
    <row r="17" spans="1:44" ht="17.100000000000001" customHeight="1">
      <c r="A17" s="367"/>
      <c r="B17" s="367"/>
      <c r="C17" s="126">
        <v>14</v>
      </c>
      <c r="D17" s="60"/>
      <c r="E17" s="19">
        <v>4</v>
      </c>
      <c r="F17" s="20"/>
      <c r="G17" s="20"/>
      <c r="H17" s="20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80"/>
      <c r="AL17" s="22"/>
      <c r="AM17" s="80"/>
      <c r="AN17" s="80"/>
      <c r="AO17" s="80"/>
      <c r="AP17" s="80"/>
      <c r="AQ17" s="80"/>
      <c r="AR17" s="95"/>
    </row>
    <row r="18" spans="1:44" ht="17.100000000000001" customHeight="1">
      <c r="A18" s="367"/>
      <c r="B18" s="367"/>
      <c r="C18" s="126">
        <v>15</v>
      </c>
      <c r="D18" s="60"/>
      <c r="E18" s="19">
        <v>3</v>
      </c>
      <c r="F18" s="20"/>
      <c r="G18" s="20"/>
      <c r="H18" s="20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80"/>
      <c r="AL18" s="22"/>
      <c r="AM18" s="80"/>
      <c r="AN18" s="80"/>
      <c r="AO18" s="80"/>
      <c r="AP18" s="80"/>
      <c r="AQ18" s="80"/>
      <c r="AR18" s="95"/>
    </row>
    <row r="19" spans="1:44" ht="17.100000000000001" customHeight="1" thickBot="1">
      <c r="A19" s="368"/>
      <c r="B19" s="368"/>
      <c r="C19" s="129">
        <v>16</v>
      </c>
      <c r="D19" s="61"/>
      <c r="E19" s="29">
        <v>4</v>
      </c>
      <c r="F19" s="30"/>
      <c r="G19" s="30"/>
      <c r="H19" s="30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82"/>
      <c r="AL19" s="32"/>
      <c r="AM19" s="82"/>
      <c r="AN19" s="82"/>
      <c r="AO19" s="82"/>
      <c r="AP19" s="82"/>
      <c r="AQ19" s="82"/>
      <c r="AR19" s="97"/>
    </row>
    <row r="20" spans="1:44" ht="17.100000000000001" customHeight="1">
      <c r="A20" s="366" t="s">
        <v>50</v>
      </c>
      <c r="B20" s="366" t="s">
        <v>72</v>
      </c>
      <c r="C20" s="142">
        <v>17</v>
      </c>
      <c r="D20" s="62"/>
      <c r="E20" s="27">
        <v>4</v>
      </c>
      <c r="F20" s="28"/>
      <c r="G20" s="28"/>
      <c r="H20" s="28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79"/>
      <c r="AL20" s="18"/>
      <c r="AM20" s="79"/>
      <c r="AN20" s="79"/>
      <c r="AO20" s="79"/>
      <c r="AP20" s="79"/>
      <c r="AQ20" s="79"/>
      <c r="AR20" s="94"/>
    </row>
    <row r="21" spans="1:44" ht="17.100000000000001" customHeight="1">
      <c r="A21" s="367"/>
      <c r="B21" s="367"/>
      <c r="C21" s="126">
        <v>18</v>
      </c>
      <c r="D21" s="60"/>
      <c r="E21" s="19">
        <v>3</v>
      </c>
      <c r="F21" s="20"/>
      <c r="G21" s="20"/>
      <c r="H21" s="20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80"/>
      <c r="AL21" s="22"/>
      <c r="AM21" s="80"/>
      <c r="AN21" s="80"/>
      <c r="AO21" s="80"/>
      <c r="AP21" s="80"/>
      <c r="AQ21" s="80"/>
      <c r="AR21" s="95"/>
    </row>
    <row r="22" spans="1:44" ht="17.100000000000001" customHeight="1">
      <c r="A22" s="367"/>
      <c r="B22" s="367"/>
      <c r="C22" s="215">
        <v>19</v>
      </c>
      <c r="D22" s="64"/>
      <c r="E22" s="19">
        <v>2</v>
      </c>
      <c r="F22" s="20"/>
      <c r="G22" s="20"/>
      <c r="H22" s="20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80"/>
      <c r="AL22" s="22"/>
      <c r="AM22" s="80"/>
      <c r="AN22" s="80"/>
      <c r="AO22" s="80"/>
      <c r="AP22" s="80"/>
      <c r="AQ22" s="80"/>
      <c r="AR22" s="95"/>
    </row>
    <row r="23" spans="1:44" ht="17.100000000000001" customHeight="1">
      <c r="A23" s="367"/>
      <c r="B23" s="367"/>
      <c r="C23" s="126">
        <v>20</v>
      </c>
      <c r="D23" s="64"/>
      <c r="E23" s="19">
        <v>1</v>
      </c>
      <c r="F23" s="20"/>
      <c r="G23" s="20"/>
      <c r="H23" s="20"/>
      <c r="I23" s="21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80"/>
      <c r="AL23" s="22"/>
      <c r="AM23" s="80"/>
      <c r="AN23" s="80"/>
      <c r="AO23" s="80"/>
      <c r="AP23" s="80"/>
      <c r="AQ23" s="80"/>
      <c r="AR23" s="95"/>
    </row>
    <row r="24" spans="1:44" ht="17.100000000000001" customHeight="1">
      <c r="A24" s="367"/>
      <c r="B24" s="367"/>
      <c r="C24" s="126">
        <v>21</v>
      </c>
      <c r="D24" s="60"/>
      <c r="E24" s="19">
        <v>3</v>
      </c>
      <c r="F24" s="20"/>
      <c r="G24" s="20"/>
      <c r="H24" s="20"/>
      <c r="I24" s="21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80"/>
      <c r="AL24" s="22"/>
      <c r="AM24" s="80"/>
      <c r="AN24" s="80"/>
      <c r="AO24" s="80"/>
      <c r="AP24" s="80"/>
      <c r="AQ24" s="80"/>
      <c r="AR24" s="95"/>
    </row>
    <row r="25" spans="1:44" ht="17.100000000000001" customHeight="1">
      <c r="A25" s="367"/>
      <c r="B25" s="367"/>
      <c r="C25" s="126">
        <v>22</v>
      </c>
      <c r="D25" s="61"/>
      <c r="E25" s="19">
        <v>4</v>
      </c>
      <c r="F25" s="20"/>
      <c r="G25" s="20"/>
      <c r="H25" s="20"/>
      <c r="I25" s="21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80"/>
      <c r="AL25" s="22"/>
      <c r="AM25" s="80"/>
      <c r="AN25" s="80"/>
      <c r="AO25" s="80"/>
      <c r="AP25" s="80"/>
      <c r="AQ25" s="80"/>
      <c r="AR25" s="95"/>
    </row>
    <row r="26" spans="1:44" ht="17.100000000000001" customHeight="1">
      <c r="A26" s="367"/>
      <c r="B26" s="367"/>
      <c r="C26" s="126">
        <v>23</v>
      </c>
      <c r="D26" s="60"/>
      <c r="E26" s="19">
        <v>5</v>
      </c>
      <c r="F26" s="20"/>
      <c r="G26" s="20"/>
      <c r="H26" s="20"/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80"/>
      <c r="AL26" s="22"/>
      <c r="AM26" s="80"/>
      <c r="AN26" s="80"/>
      <c r="AO26" s="80"/>
      <c r="AP26" s="80"/>
      <c r="AQ26" s="80"/>
      <c r="AR26" s="95"/>
    </row>
    <row r="27" spans="1:44" ht="17.100000000000001" customHeight="1">
      <c r="A27" s="367"/>
      <c r="B27" s="367"/>
      <c r="C27" s="126">
        <v>24</v>
      </c>
      <c r="D27" s="60"/>
      <c r="E27" s="19">
        <v>3</v>
      </c>
      <c r="F27" s="20"/>
      <c r="G27" s="20"/>
      <c r="H27" s="20"/>
      <c r="I27" s="2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80"/>
      <c r="AL27" s="22"/>
      <c r="AM27" s="80"/>
      <c r="AN27" s="80"/>
      <c r="AO27" s="80"/>
      <c r="AP27" s="80"/>
      <c r="AQ27" s="80"/>
      <c r="AR27" s="95"/>
    </row>
    <row r="28" spans="1:44" ht="17.100000000000001" customHeight="1">
      <c r="A28" s="367"/>
      <c r="B28" s="367"/>
      <c r="C28" s="126">
        <v>25</v>
      </c>
      <c r="D28" s="60"/>
      <c r="E28" s="19">
        <v>4</v>
      </c>
      <c r="F28" s="20"/>
      <c r="G28" s="20"/>
      <c r="H28" s="20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80"/>
      <c r="AL28" s="22"/>
      <c r="AM28" s="80"/>
      <c r="AN28" s="80"/>
      <c r="AO28" s="80"/>
      <c r="AP28" s="80"/>
      <c r="AQ28" s="80"/>
      <c r="AR28" s="95"/>
    </row>
    <row r="29" spans="1:44" ht="17.100000000000001" customHeight="1">
      <c r="A29" s="367"/>
      <c r="B29" s="367"/>
      <c r="C29" s="127">
        <v>26</v>
      </c>
      <c r="D29" s="61"/>
      <c r="E29" s="23">
        <v>3</v>
      </c>
      <c r="F29" s="24"/>
      <c r="G29" s="24"/>
      <c r="H29" s="24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81"/>
      <c r="AL29" s="26"/>
      <c r="AM29" s="81"/>
      <c r="AN29" s="81"/>
      <c r="AO29" s="81"/>
      <c r="AP29" s="81"/>
      <c r="AQ29" s="81"/>
      <c r="AR29" s="96"/>
    </row>
    <row r="30" spans="1:44" ht="17.100000000000001" customHeight="1">
      <c r="A30" s="367"/>
      <c r="B30" s="388" t="s">
        <v>73</v>
      </c>
      <c r="C30" s="125">
        <v>27</v>
      </c>
      <c r="D30" s="65"/>
      <c r="E30" s="359"/>
      <c r="F30" s="38"/>
      <c r="G30" s="38"/>
      <c r="H30" s="3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99"/>
    </row>
    <row r="31" spans="1:44" ht="17.100000000000001" customHeight="1">
      <c r="A31" s="367"/>
      <c r="B31" s="389"/>
      <c r="C31" s="126">
        <v>28</v>
      </c>
      <c r="D31" s="60"/>
      <c r="E31" s="360"/>
      <c r="F31" s="20"/>
      <c r="G31" s="20"/>
      <c r="H31" s="20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95"/>
    </row>
    <row r="32" spans="1:44" ht="17.100000000000001" customHeight="1">
      <c r="A32" s="367"/>
      <c r="B32" s="389"/>
      <c r="C32" s="126">
        <v>29</v>
      </c>
      <c r="D32" s="60"/>
      <c r="E32" s="360"/>
      <c r="F32" s="20"/>
      <c r="G32" s="20"/>
      <c r="H32" s="20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95"/>
    </row>
    <row r="33" spans="1:44" ht="17.100000000000001" customHeight="1">
      <c r="A33" s="367"/>
      <c r="B33" s="389"/>
      <c r="C33" s="126">
        <v>30</v>
      </c>
      <c r="D33" s="60"/>
      <c r="E33" s="360"/>
      <c r="F33" s="20"/>
      <c r="G33" s="20"/>
      <c r="H33" s="20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95"/>
    </row>
    <row r="34" spans="1:44" ht="17.100000000000001" customHeight="1">
      <c r="A34" s="367"/>
      <c r="B34" s="389"/>
      <c r="C34" s="126">
        <v>31</v>
      </c>
      <c r="D34" s="60"/>
      <c r="E34" s="360"/>
      <c r="F34" s="20"/>
      <c r="G34" s="20"/>
      <c r="H34" s="20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95"/>
    </row>
    <row r="35" spans="1:44" ht="17.100000000000001" customHeight="1">
      <c r="A35" s="367"/>
      <c r="B35" s="389"/>
      <c r="C35" s="126">
        <v>32</v>
      </c>
      <c r="D35" s="60"/>
      <c r="E35" s="360"/>
      <c r="F35" s="20"/>
      <c r="G35" s="20"/>
      <c r="H35" s="20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95"/>
    </row>
    <row r="36" spans="1:44" ht="17.100000000000001" customHeight="1">
      <c r="A36" s="367"/>
      <c r="B36" s="389"/>
      <c r="C36" s="126">
        <v>33</v>
      </c>
      <c r="D36" s="60"/>
      <c r="E36" s="360"/>
      <c r="F36" s="20"/>
      <c r="G36" s="20"/>
      <c r="H36" s="20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95"/>
    </row>
    <row r="37" spans="1:44" ht="17.100000000000001" customHeight="1">
      <c r="A37" s="367"/>
      <c r="B37" s="390"/>
      <c r="C37" s="216">
        <v>34</v>
      </c>
      <c r="D37" s="217"/>
      <c r="E37" s="361"/>
      <c r="F37" s="219"/>
      <c r="G37" s="219"/>
      <c r="H37" s="219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3"/>
    </row>
    <row r="38" spans="1:44" ht="17.100000000000001" customHeight="1">
      <c r="A38" s="367"/>
      <c r="B38" s="391" t="s">
        <v>74</v>
      </c>
      <c r="C38" s="125">
        <v>35</v>
      </c>
      <c r="D38" s="65"/>
      <c r="E38" s="37"/>
      <c r="F38" s="38"/>
      <c r="G38" s="38"/>
      <c r="H38" s="38"/>
      <c r="I38" s="39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84"/>
      <c r="AL38" s="40"/>
      <c r="AM38" s="84"/>
      <c r="AN38" s="84"/>
      <c r="AO38" s="84"/>
      <c r="AP38" s="84"/>
      <c r="AQ38" s="84"/>
      <c r="AR38" s="99"/>
    </row>
    <row r="39" spans="1:44" ht="17.100000000000001" customHeight="1">
      <c r="A39" s="367"/>
      <c r="B39" s="392"/>
      <c r="C39" s="126">
        <v>36</v>
      </c>
      <c r="D39" s="60"/>
      <c r="E39" s="19"/>
      <c r="F39" s="20"/>
      <c r="G39" s="20"/>
      <c r="H39" s="20"/>
      <c r="I39" s="21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80"/>
      <c r="AL39" s="22"/>
      <c r="AM39" s="80"/>
      <c r="AN39" s="80"/>
      <c r="AO39" s="80"/>
      <c r="AP39" s="80"/>
      <c r="AQ39" s="80"/>
      <c r="AR39" s="95"/>
    </row>
    <row r="40" spans="1:44" ht="17.100000000000001" customHeight="1">
      <c r="A40" s="367"/>
      <c r="B40" s="392"/>
      <c r="C40" s="126">
        <v>37</v>
      </c>
      <c r="D40" s="60"/>
      <c r="E40" s="19"/>
      <c r="F40" s="20"/>
      <c r="G40" s="20"/>
      <c r="H40" s="20"/>
      <c r="I40" s="21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80"/>
      <c r="AL40" s="22"/>
      <c r="AM40" s="80"/>
      <c r="AN40" s="80"/>
      <c r="AO40" s="80"/>
      <c r="AP40" s="80"/>
      <c r="AQ40" s="80"/>
      <c r="AR40" s="95"/>
    </row>
    <row r="41" spans="1:44" ht="17.100000000000001" customHeight="1">
      <c r="A41" s="367"/>
      <c r="B41" s="392"/>
      <c r="C41" s="126">
        <v>38</v>
      </c>
      <c r="D41" s="60"/>
      <c r="E41" s="19"/>
      <c r="F41" s="20"/>
      <c r="G41" s="20"/>
      <c r="H41" s="20"/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80"/>
      <c r="AL41" s="22"/>
      <c r="AM41" s="80"/>
      <c r="AN41" s="80"/>
      <c r="AO41" s="80"/>
      <c r="AP41" s="80"/>
      <c r="AQ41" s="80"/>
      <c r="AR41" s="95"/>
    </row>
    <row r="42" spans="1:44" ht="17.100000000000001" customHeight="1">
      <c r="A42" s="367"/>
      <c r="B42" s="392"/>
      <c r="C42" s="126">
        <v>39</v>
      </c>
      <c r="D42" s="60"/>
      <c r="E42" s="19"/>
      <c r="F42" s="20"/>
      <c r="G42" s="20"/>
      <c r="H42" s="20"/>
      <c r="I42" s="21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80"/>
      <c r="AL42" s="22"/>
      <c r="AM42" s="80"/>
      <c r="AN42" s="80"/>
      <c r="AO42" s="80"/>
      <c r="AP42" s="80"/>
      <c r="AQ42" s="80"/>
      <c r="AR42" s="95"/>
    </row>
    <row r="43" spans="1:44" ht="17.100000000000001" customHeight="1">
      <c r="A43" s="367"/>
      <c r="B43" s="392"/>
      <c r="C43" s="126">
        <v>40</v>
      </c>
      <c r="D43" s="60"/>
      <c r="E43" s="19"/>
      <c r="F43" s="20"/>
      <c r="G43" s="20"/>
      <c r="H43" s="20"/>
      <c r="I43" s="2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80"/>
      <c r="AL43" s="22"/>
      <c r="AM43" s="80"/>
      <c r="AN43" s="80"/>
      <c r="AO43" s="80"/>
      <c r="AP43" s="80"/>
      <c r="AQ43" s="80"/>
      <c r="AR43" s="95"/>
    </row>
    <row r="44" spans="1:44" ht="17.100000000000001" customHeight="1">
      <c r="A44" s="367"/>
      <c r="B44" s="392"/>
      <c r="C44" s="126">
        <v>41</v>
      </c>
      <c r="D44" s="60"/>
      <c r="E44" s="19"/>
      <c r="F44" s="20"/>
      <c r="G44" s="20"/>
      <c r="H44" s="20"/>
      <c r="I44" s="21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80"/>
      <c r="AL44" s="22"/>
      <c r="AM44" s="80"/>
      <c r="AN44" s="80"/>
      <c r="AO44" s="80"/>
      <c r="AP44" s="80"/>
      <c r="AQ44" s="80"/>
      <c r="AR44" s="95"/>
    </row>
    <row r="45" spans="1:44" ht="17.100000000000001" customHeight="1">
      <c r="A45" s="367"/>
      <c r="B45" s="392"/>
      <c r="C45" s="126">
        <v>42</v>
      </c>
      <c r="D45" s="60"/>
      <c r="E45" s="19"/>
      <c r="F45" s="20"/>
      <c r="G45" s="20"/>
      <c r="H45" s="20"/>
      <c r="I45" s="2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80"/>
      <c r="AL45" s="22"/>
      <c r="AM45" s="80"/>
      <c r="AN45" s="80"/>
      <c r="AO45" s="80"/>
      <c r="AP45" s="80"/>
      <c r="AQ45" s="80"/>
      <c r="AR45" s="95"/>
    </row>
    <row r="46" spans="1:44" ht="17.100000000000001" customHeight="1">
      <c r="A46" s="367"/>
      <c r="B46" s="392"/>
      <c r="C46" s="126">
        <v>43</v>
      </c>
      <c r="D46" s="60"/>
      <c r="E46" s="19"/>
      <c r="F46" s="20"/>
      <c r="G46" s="20"/>
      <c r="H46" s="20"/>
      <c r="I46" s="2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80"/>
      <c r="AL46" s="22"/>
      <c r="AM46" s="80"/>
      <c r="AN46" s="80"/>
      <c r="AO46" s="80"/>
      <c r="AP46" s="80"/>
      <c r="AQ46" s="80"/>
      <c r="AR46" s="95"/>
    </row>
    <row r="47" spans="1:44" ht="17.100000000000001" customHeight="1">
      <c r="A47" s="367"/>
      <c r="B47" s="392"/>
      <c r="C47" s="126">
        <v>44</v>
      </c>
      <c r="D47" s="60"/>
      <c r="E47" s="19"/>
      <c r="F47" s="20"/>
      <c r="G47" s="20"/>
      <c r="H47" s="20"/>
      <c r="I47" s="21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80"/>
      <c r="AL47" s="22"/>
      <c r="AM47" s="80"/>
      <c r="AN47" s="80"/>
      <c r="AO47" s="80"/>
      <c r="AP47" s="80"/>
      <c r="AQ47" s="80"/>
      <c r="AR47" s="95"/>
    </row>
    <row r="48" spans="1:44" ht="17.100000000000001" customHeight="1">
      <c r="A48" s="367"/>
      <c r="B48" s="392"/>
      <c r="C48" s="126">
        <v>45</v>
      </c>
      <c r="D48" s="60"/>
      <c r="E48" s="19"/>
      <c r="F48" s="20"/>
      <c r="G48" s="20"/>
      <c r="H48" s="20"/>
      <c r="I48" s="21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80"/>
      <c r="AL48" s="22"/>
      <c r="AM48" s="80"/>
      <c r="AN48" s="80"/>
      <c r="AO48" s="80"/>
      <c r="AP48" s="80"/>
      <c r="AQ48" s="80"/>
      <c r="AR48" s="95"/>
    </row>
    <row r="49" spans="1:44" ht="17.100000000000001" customHeight="1">
      <c r="A49" s="367"/>
      <c r="B49" s="392"/>
      <c r="C49" s="126">
        <v>46</v>
      </c>
      <c r="D49" s="60"/>
      <c r="E49" s="19"/>
      <c r="F49" s="20"/>
      <c r="G49" s="20"/>
      <c r="H49" s="20"/>
      <c r="I49" s="21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80"/>
      <c r="AL49" s="22"/>
      <c r="AM49" s="80"/>
      <c r="AN49" s="80"/>
      <c r="AO49" s="80"/>
      <c r="AP49" s="80"/>
      <c r="AQ49" s="80"/>
      <c r="AR49" s="95"/>
    </row>
    <row r="50" spans="1:44" ht="17.100000000000001" customHeight="1">
      <c r="A50" s="367"/>
      <c r="B50" s="392"/>
      <c r="C50" s="126">
        <v>47</v>
      </c>
      <c r="D50" s="60"/>
      <c r="E50" s="19"/>
      <c r="F50" s="20"/>
      <c r="G50" s="20"/>
      <c r="H50" s="20"/>
      <c r="I50" s="21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80"/>
      <c r="AL50" s="22"/>
      <c r="AM50" s="80"/>
      <c r="AN50" s="80"/>
      <c r="AO50" s="80"/>
      <c r="AP50" s="80"/>
      <c r="AQ50" s="80"/>
      <c r="AR50" s="95"/>
    </row>
    <row r="51" spans="1:44" ht="17.100000000000001" customHeight="1">
      <c r="A51" s="367"/>
      <c r="B51" s="392"/>
      <c r="C51" s="126">
        <v>48</v>
      </c>
      <c r="D51" s="60"/>
      <c r="E51" s="19"/>
      <c r="F51" s="20"/>
      <c r="G51" s="20"/>
      <c r="H51" s="20"/>
      <c r="I51" s="21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80"/>
      <c r="AL51" s="22"/>
      <c r="AM51" s="80"/>
      <c r="AN51" s="80"/>
      <c r="AO51" s="80"/>
      <c r="AP51" s="80"/>
      <c r="AQ51" s="80"/>
      <c r="AR51" s="95"/>
    </row>
    <row r="52" spans="1:44" ht="17.100000000000001" customHeight="1">
      <c r="A52" s="367"/>
      <c r="B52" s="392"/>
      <c r="C52" s="126">
        <v>49</v>
      </c>
      <c r="D52" s="60"/>
      <c r="E52" s="19"/>
      <c r="F52" s="20"/>
      <c r="G52" s="20"/>
      <c r="H52" s="20"/>
      <c r="I52" s="21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80"/>
      <c r="AL52" s="22"/>
      <c r="AM52" s="80"/>
      <c r="AN52" s="80"/>
      <c r="AO52" s="80"/>
      <c r="AP52" s="80"/>
      <c r="AQ52" s="80"/>
      <c r="AR52" s="95"/>
    </row>
    <row r="53" spans="1:44" ht="17.100000000000001" customHeight="1">
      <c r="A53" s="367"/>
      <c r="B53" s="392"/>
      <c r="C53" s="126">
        <v>50</v>
      </c>
      <c r="D53" s="60"/>
      <c r="E53" s="19"/>
      <c r="F53" s="20"/>
      <c r="G53" s="20"/>
      <c r="H53" s="20"/>
      <c r="I53" s="21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80"/>
      <c r="AL53" s="22"/>
      <c r="AM53" s="80"/>
      <c r="AN53" s="80"/>
      <c r="AO53" s="80"/>
      <c r="AP53" s="80"/>
      <c r="AQ53" s="80"/>
      <c r="AR53" s="95"/>
    </row>
    <row r="54" spans="1:44" ht="17.100000000000001" customHeight="1">
      <c r="A54" s="367"/>
      <c r="B54" s="392"/>
      <c r="C54" s="126">
        <v>51</v>
      </c>
      <c r="D54" s="60"/>
      <c r="E54" s="19"/>
      <c r="F54" s="20"/>
      <c r="G54" s="20"/>
      <c r="H54" s="20"/>
      <c r="I54" s="21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80"/>
      <c r="AL54" s="22"/>
      <c r="AM54" s="80"/>
      <c r="AN54" s="80"/>
      <c r="AO54" s="80"/>
      <c r="AP54" s="80"/>
      <c r="AQ54" s="80"/>
      <c r="AR54" s="95"/>
    </row>
    <row r="55" spans="1:44" ht="17.100000000000001" customHeight="1">
      <c r="A55" s="367"/>
      <c r="B55" s="392"/>
      <c r="C55" s="126">
        <v>52</v>
      </c>
      <c r="D55" s="60"/>
      <c r="E55" s="19"/>
      <c r="F55" s="20"/>
      <c r="G55" s="20"/>
      <c r="H55" s="20"/>
      <c r="I55" s="21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80"/>
      <c r="AL55" s="22"/>
      <c r="AM55" s="80"/>
      <c r="AN55" s="80"/>
      <c r="AO55" s="80"/>
      <c r="AP55" s="80"/>
      <c r="AQ55" s="80"/>
      <c r="AR55" s="95"/>
    </row>
    <row r="56" spans="1:44" ht="17.100000000000001" customHeight="1">
      <c r="A56" s="367"/>
      <c r="B56" s="392"/>
      <c r="C56" s="126">
        <v>53</v>
      </c>
      <c r="D56" s="60"/>
      <c r="E56" s="19"/>
      <c r="F56" s="20"/>
      <c r="G56" s="20"/>
      <c r="H56" s="20"/>
      <c r="I56" s="21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80"/>
      <c r="AL56" s="22"/>
      <c r="AM56" s="80"/>
      <c r="AN56" s="80"/>
      <c r="AO56" s="80"/>
      <c r="AP56" s="80"/>
      <c r="AQ56" s="80"/>
      <c r="AR56" s="95"/>
    </row>
    <row r="57" spans="1:44" ht="17.100000000000001" customHeight="1">
      <c r="A57" s="367"/>
      <c r="B57" s="392"/>
      <c r="C57" s="126">
        <v>54</v>
      </c>
      <c r="D57" s="60"/>
      <c r="E57" s="19"/>
      <c r="F57" s="20"/>
      <c r="G57" s="20"/>
      <c r="H57" s="20"/>
      <c r="I57" s="21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80"/>
      <c r="AL57" s="22"/>
      <c r="AM57" s="80"/>
      <c r="AN57" s="80"/>
      <c r="AO57" s="80"/>
      <c r="AP57" s="80"/>
      <c r="AQ57" s="80"/>
      <c r="AR57" s="95"/>
    </row>
    <row r="58" spans="1:44" ht="17.100000000000001" customHeight="1">
      <c r="A58" s="367"/>
      <c r="B58" s="392"/>
      <c r="C58" s="126">
        <v>55</v>
      </c>
      <c r="D58" s="60"/>
      <c r="E58" s="19"/>
      <c r="F58" s="20"/>
      <c r="G58" s="20"/>
      <c r="H58" s="20"/>
      <c r="I58" s="21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80"/>
      <c r="AL58" s="22"/>
      <c r="AM58" s="80"/>
      <c r="AN58" s="80"/>
      <c r="AO58" s="80"/>
      <c r="AP58" s="80"/>
      <c r="AQ58" s="80"/>
      <c r="AR58" s="95"/>
    </row>
    <row r="59" spans="1:44" ht="17.100000000000001" customHeight="1">
      <c r="A59" s="367"/>
      <c r="B59" s="392"/>
      <c r="C59" s="126">
        <v>56</v>
      </c>
      <c r="D59" s="60"/>
      <c r="E59" s="19"/>
      <c r="F59" s="20"/>
      <c r="G59" s="20"/>
      <c r="H59" s="20"/>
      <c r="I59" s="21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80"/>
      <c r="AL59" s="22"/>
      <c r="AM59" s="80"/>
      <c r="AN59" s="80"/>
      <c r="AO59" s="80"/>
      <c r="AP59" s="80"/>
      <c r="AQ59" s="80"/>
      <c r="AR59" s="95"/>
    </row>
    <row r="60" spans="1:44" ht="15" customHeight="1">
      <c r="A60" s="367"/>
      <c r="B60" s="392"/>
      <c r="C60" s="126">
        <v>57</v>
      </c>
      <c r="D60" s="60"/>
      <c r="E60" s="19"/>
      <c r="F60" s="20"/>
      <c r="G60" s="20"/>
      <c r="H60" s="20"/>
      <c r="I60" s="21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80"/>
      <c r="AL60" s="22"/>
      <c r="AM60" s="80"/>
      <c r="AN60" s="80"/>
      <c r="AO60" s="80"/>
      <c r="AP60" s="80"/>
      <c r="AQ60" s="80"/>
      <c r="AR60" s="95"/>
    </row>
    <row r="61" spans="1:44" ht="15" customHeight="1">
      <c r="A61" s="367"/>
      <c r="B61" s="392"/>
      <c r="C61" s="126">
        <v>58</v>
      </c>
      <c r="D61" s="60"/>
      <c r="E61" s="19"/>
      <c r="F61" s="20"/>
      <c r="G61" s="20"/>
      <c r="H61" s="20"/>
      <c r="I61" s="21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80"/>
      <c r="AL61" s="22"/>
      <c r="AM61" s="80"/>
      <c r="AN61" s="80"/>
      <c r="AO61" s="80"/>
      <c r="AP61" s="80"/>
      <c r="AQ61" s="80"/>
      <c r="AR61" s="95"/>
    </row>
    <row r="62" spans="1:44" ht="15" customHeight="1">
      <c r="A62" s="367"/>
      <c r="B62" s="392"/>
      <c r="C62" s="126">
        <v>59</v>
      </c>
      <c r="D62" s="60"/>
      <c r="E62" s="19"/>
      <c r="F62" s="20"/>
      <c r="G62" s="20"/>
      <c r="H62" s="20"/>
      <c r="I62" s="21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80"/>
      <c r="AL62" s="22"/>
      <c r="AM62" s="80"/>
      <c r="AN62" s="80"/>
      <c r="AO62" s="80"/>
      <c r="AP62" s="80"/>
      <c r="AQ62" s="80"/>
      <c r="AR62" s="95"/>
    </row>
    <row r="63" spans="1:44" ht="15" customHeight="1">
      <c r="A63" s="367"/>
      <c r="B63" s="393"/>
      <c r="C63" s="216">
        <v>60</v>
      </c>
      <c r="D63" s="217"/>
      <c r="E63" s="218"/>
      <c r="F63" s="219"/>
      <c r="G63" s="219"/>
      <c r="H63" s="219"/>
      <c r="I63" s="220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2"/>
      <c r="AL63" s="221"/>
      <c r="AM63" s="222"/>
      <c r="AN63" s="222"/>
      <c r="AO63" s="222"/>
      <c r="AP63" s="222"/>
      <c r="AQ63" s="222"/>
      <c r="AR63" s="223"/>
    </row>
    <row r="64" spans="1:44" ht="15" customHeight="1">
      <c r="A64" s="367"/>
      <c r="B64" s="367" t="s">
        <v>75</v>
      </c>
      <c r="C64" s="128">
        <v>61</v>
      </c>
      <c r="D64" s="64"/>
      <c r="E64" s="33"/>
      <c r="F64" s="34"/>
      <c r="G64" s="34"/>
      <c r="H64" s="34"/>
      <c r="I64" s="35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83"/>
      <c r="AL64" s="36"/>
      <c r="AM64" s="83"/>
      <c r="AN64" s="83"/>
      <c r="AO64" s="83"/>
      <c r="AP64" s="83"/>
      <c r="AQ64" s="83"/>
      <c r="AR64" s="98"/>
    </row>
    <row r="65" spans="1:44" ht="15" customHeight="1">
      <c r="A65" s="367"/>
      <c r="B65" s="367"/>
      <c r="C65" s="126">
        <v>62</v>
      </c>
      <c r="D65" s="60"/>
      <c r="E65" s="19"/>
      <c r="F65" s="20"/>
      <c r="G65" s="20"/>
      <c r="H65" s="20"/>
      <c r="I65" s="21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80"/>
      <c r="AL65" s="22"/>
      <c r="AM65" s="80"/>
      <c r="AN65" s="80"/>
      <c r="AO65" s="80"/>
      <c r="AP65" s="80"/>
      <c r="AQ65" s="80"/>
      <c r="AR65" s="95"/>
    </row>
    <row r="66" spans="1:44" ht="15" customHeight="1">
      <c r="A66" s="367"/>
      <c r="B66" s="367"/>
      <c r="C66" s="126">
        <v>63</v>
      </c>
      <c r="D66" s="60"/>
      <c r="E66" s="19"/>
      <c r="F66" s="20"/>
      <c r="G66" s="20"/>
      <c r="H66" s="20"/>
      <c r="I66" s="2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80"/>
      <c r="AL66" s="22"/>
      <c r="AM66" s="80"/>
      <c r="AN66" s="80"/>
      <c r="AO66" s="80"/>
      <c r="AP66" s="80"/>
      <c r="AQ66" s="80"/>
      <c r="AR66" s="95"/>
    </row>
    <row r="67" spans="1:44" ht="15" customHeight="1">
      <c r="A67" s="367"/>
      <c r="B67" s="367"/>
      <c r="C67" s="126">
        <v>64</v>
      </c>
      <c r="D67" s="60"/>
      <c r="E67" s="19"/>
      <c r="F67" s="20"/>
      <c r="G67" s="20"/>
      <c r="H67" s="20"/>
      <c r="I67" s="21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80"/>
      <c r="AL67" s="22"/>
      <c r="AM67" s="80"/>
      <c r="AN67" s="80"/>
      <c r="AO67" s="80"/>
      <c r="AP67" s="80"/>
      <c r="AQ67" s="80"/>
      <c r="AR67" s="95"/>
    </row>
    <row r="68" spans="1:44" ht="15" customHeight="1">
      <c r="A68" s="367"/>
      <c r="B68" s="367"/>
      <c r="C68" s="126">
        <v>65</v>
      </c>
      <c r="D68" s="60"/>
      <c r="E68" s="19"/>
      <c r="F68" s="20"/>
      <c r="G68" s="20"/>
      <c r="H68" s="20"/>
      <c r="I68" s="21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80"/>
      <c r="AL68" s="22"/>
      <c r="AM68" s="80"/>
      <c r="AN68" s="80"/>
      <c r="AO68" s="80"/>
      <c r="AP68" s="80"/>
      <c r="AQ68" s="80"/>
      <c r="AR68" s="95"/>
    </row>
    <row r="69" spans="1:44" ht="15" customHeight="1">
      <c r="A69" s="367"/>
      <c r="B69" s="367"/>
      <c r="C69" s="126">
        <v>66</v>
      </c>
      <c r="D69" s="60"/>
      <c r="E69" s="19"/>
      <c r="F69" s="20"/>
      <c r="G69" s="20"/>
      <c r="H69" s="20"/>
      <c r="I69" s="21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80"/>
      <c r="AL69" s="22"/>
      <c r="AM69" s="80"/>
      <c r="AN69" s="80"/>
      <c r="AO69" s="80"/>
      <c r="AP69" s="80"/>
      <c r="AQ69" s="80"/>
      <c r="AR69" s="95"/>
    </row>
    <row r="70" spans="1:44" ht="15" customHeight="1">
      <c r="A70" s="367"/>
      <c r="B70" s="367"/>
      <c r="C70" s="126">
        <v>67</v>
      </c>
      <c r="D70" s="60"/>
      <c r="E70" s="19"/>
      <c r="F70" s="20"/>
      <c r="G70" s="20"/>
      <c r="H70" s="20"/>
      <c r="I70" s="21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80"/>
      <c r="AL70" s="22"/>
      <c r="AM70" s="80"/>
      <c r="AN70" s="80"/>
      <c r="AO70" s="80"/>
      <c r="AP70" s="80"/>
      <c r="AQ70" s="80"/>
      <c r="AR70" s="95"/>
    </row>
    <row r="71" spans="1:44" ht="15" customHeight="1" thickBot="1">
      <c r="A71" s="368"/>
      <c r="B71" s="368"/>
      <c r="C71" s="129">
        <v>68</v>
      </c>
      <c r="D71" s="63"/>
      <c r="E71" s="29"/>
      <c r="F71" s="30"/>
      <c r="G71" s="30"/>
      <c r="H71" s="30"/>
      <c r="I71" s="31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82"/>
      <c r="AL71" s="32"/>
      <c r="AM71" s="82"/>
      <c r="AN71" s="82"/>
      <c r="AO71" s="82"/>
      <c r="AP71" s="82"/>
      <c r="AQ71" s="82"/>
      <c r="AR71" s="97"/>
    </row>
    <row r="72" spans="1:44" ht="28.5" customHeight="1" thickBot="1">
      <c r="C72" s="135"/>
      <c r="E72" s="365" t="s">
        <v>16</v>
      </c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  <c r="AF72" s="365"/>
      <c r="AG72" s="365"/>
      <c r="AH72" s="365"/>
      <c r="AI72" s="365"/>
      <c r="AJ72" s="365"/>
      <c r="AK72" s="365"/>
      <c r="AL72" s="365"/>
      <c r="AM72" s="365"/>
      <c r="AN72" s="365"/>
      <c r="AO72" s="365"/>
      <c r="AP72" s="365"/>
      <c r="AQ72" s="365"/>
    </row>
    <row r="73" spans="1:44" ht="12" customHeight="1" thickBot="1">
      <c r="A73" s="9"/>
      <c r="B73" s="9"/>
      <c r="C73" s="122"/>
      <c r="D73" s="13"/>
      <c r="E73" s="10">
        <f>E2</f>
        <v>1</v>
      </c>
      <c r="F73" s="11">
        <f t="shared" ref="F73:AR74" si="0">F2</f>
        <v>2</v>
      </c>
      <c r="G73" s="11">
        <f t="shared" si="0"/>
        <v>3</v>
      </c>
      <c r="H73" s="11">
        <f t="shared" si="0"/>
        <v>4</v>
      </c>
      <c r="I73" s="11">
        <f t="shared" si="0"/>
        <v>5</v>
      </c>
      <c r="J73" s="11">
        <f t="shared" si="0"/>
        <v>6</v>
      </c>
      <c r="K73" s="11">
        <f t="shared" si="0"/>
        <v>7</v>
      </c>
      <c r="L73" s="11">
        <f t="shared" si="0"/>
        <v>8</v>
      </c>
      <c r="M73" s="11">
        <f t="shared" si="0"/>
        <v>9</v>
      </c>
      <c r="N73" s="11">
        <f t="shared" si="0"/>
        <v>10</v>
      </c>
      <c r="O73" s="11">
        <f t="shared" si="0"/>
        <v>11</v>
      </c>
      <c r="P73" s="11">
        <f t="shared" si="0"/>
        <v>12</v>
      </c>
      <c r="Q73" s="11">
        <f t="shared" si="0"/>
        <v>13</v>
      </c>
      <c r="R73" s="11">
        <f t="shared" si="0"/>
        <v>14</v>
      </c>
      <c r="S73" s="11">
        <f t="shared" si="0"/>
        <v>15</v>
      </c>
      <c r="T73" s="11">
        <f t="shared" si="0"/>
        <v>16</v>
      </c>
      <c r="U73" s="11">
        <f t="shared" si="0"/>
        <v>17</v>
      </c>
      <c r="V73" s="11">
        <f t="shared" si="0"/>
        <v>18</v>
      </c>
      <c r="W73" s="11">
        <f t="shared" si="0"/>
        <v>19</v>
      </c>
      <c r="X73" s="11">
        <f t="shared" si="0"/>
        <v>20</v>
      </c>
      <c r="Y73" s="11">
        <f t="shared" si="0"/>
        <v>21</v>
      </c>
      <c r="Z73" s="11">
        <f t="shared" si="0"/>
        <v>22</v>
      </c>
      <c r="AA73" s="11">
        <f t="shared" si="0"/>
        <v>23</v>
      </c>
      <c r="AB73" s="11">
        <f t="shared" si="0"/>
        <v>24</v>
      </c>
      <c r="AC73" s="11">
        <f t="shared" si="0"/>
        <v>25</v>
      </c>
      <c r="AD73" s="11">
        <f t="shared" si="0"/>
        <v>26</v>
      </c>
      <c r="AE73" s="11">
        <f t="shared" si="0"/>
        <v>27</v>
      </c>
      <c r="AF73" s="11">
        <f t="shared" si="0"/>
        <v>28</v>
      </c>
      <c r="AG73" s="11">
        <f t="shared" si="0"/>
        <v>29</v>
      </c>
      <c r="AH73" s="11">
        <f t="shared" si="0"/>
        <v>30</v>
      </c>
      <c r="AI73" s="11">
        <f t="shared" si="0"/>
        <v>31</v>
      </c>
      <c r="AJ73" s="11">
        <f t="shared" si="0"/>
        <v>32</v>
      </c>
      <c r="AK73" s="11">
        <f t="shared" si="0"/>
        <v>33</v>
      </c>
      <c r="AL73" s="11">
        <f t="shared" si="0"/>
        <v>34</v>
      </c>
      <c r="AM73" s="11">
        <f t="shared" si="0"/>
        <v>35</v>
      </c>
      <c r="AN73" s="11">
        <f t="shared" si="0"/>
        <v>36</v>
      </c>
      <c r="AO73" s="11">
        <f t="shared" si="0"/>
        <v>37</v>
      </c>
      <c r="AP73" s="11">
        <f t="shared" si="0"/>
        <v>38</v>
      </c>
      <c r="AQ73" s="11">
        <f t="shared" si="0"/>
        <v>39</v>
      </c>
      <c r="AR73" s="11">
        <f t="shared" si="0"/>
        <v>40</v>
      </c>
    </row>
    <row r="74" spans="1:44" ht="28.5" customHeight="1" thickBot="1">
      <c r="A74" s="212" t="s">
        <v>47</v>
      </c>
      <c r="B74" s="212" t="s">
        <v>48</v>
      </c>
      <c r="C74" s="122"/>
      <c r="D74" s="122" t="s">
        <v>0</v>
      </c>
      <c r="E74" s="121" t="str">
        <f>E3</f>
        <v>伊藤</v>
      </c>
      <c r="F74" s="115" t="str">
        <f t="shared" si="0"/>
        <v>井上</v>
      </c>
      <c r="G74" s="115">
        <f t="shared" si="0"/>
        <v>0</v>
      </c>
      <c r="H74" s="115">
        <f t="shared" si="0"/>
        <v>0</v>
      </c>
      <c r="I74" s="115">
        <f t="shared" si="0"/>
        <v>0</v>
      </c>
      <c r="J74" s="115">
        <f t="shared" si="0"/>
        <v>0</v>
      </c>
      <c r="K74" s="115">
        <f t="shared" si="0"/>
        <v>0</v>
      </c>
      <c r="L74" s="115">
        <f t="shared" si="0"/>
        <v>0</v>
      </c>
      <c r="M74" s="115">
        <f t="shared" si="0"/>
        <v>0</v>
      </c>
      <c r="N74" s="115">
        <f t="shared" si="0"/>
        <v>0</v>
      </c>
      <c r="O74" s="115">
        <f t="shared" si="0"/>
        <v>0</v>
      </c>
      <c r="P74" s="115">
        <f t="shared" si="0"/>
        <v>0</v>
      </c>
      <c r="Q74" s="115">
        <f t="shared" si="0"/>
        <v>0</v>
      </c>
      <c r="R74" s="115">
        <f t="shared" si="0"/>
        <v>0</v>
      </c>
      <c r="S74" s="115">
        <f t="shared" si="0"/>
        <v>0</v>
      </c>
      <c r="T74" s="115">
        <f t="shared" si="0"/>
        <v>0</v>
      </c>
      <c r="U74" s="115">
        <f t="shared" si="0"/>
        <v>0</v>
      </c>
      <c r="V74" s="115">
        <f t="shared" si="0"/>
        <v>0</v>
      </c>
      <c r="W74" s="115">
        <f t="shared" si="0"/>
        <v>0</v>
      </c>
      <c r="X74" s="115">
        <f t="shared" si="0"/>
        <v>0</v>
      </c>
      <c r="Y74" s="115">
        <f t="shared" si="0"/>
        <v>0</v>
      </c>
      <c r="Z74" s="115">
        <f t="shared" si="0"/>
        <v>0</v>
      </c>
      <c r="AA74" s="115">
        <f t="shared" si="0"/>
        <v>0</v>
      </c>
      <c r="AB74" s="115">
        <f t="shared" si="0"/>
        <v>0</v>
      </c>
      <c r="AC74" s="115">
        <f t="shared" si="0"/>
        <v>0</v>
      </c>
      <c r="AD74" s="115">
        <f t="shared" si="0"/>
        <v>0</v>
      </c>
      <c r="AE74" s="115">
        <f t="shared" si="0"/>
        <v>0</v>
      </c>
      <c r="AF74" s="115">
        <f t="shared" si="0"/>
        <v>0</v>
      </c>
      <c r="AG74" s="115">
        <f t="shared" si="0"/>
        <v>0</v>
      </c>
      <c r="AH74" s="115">
        <f t="shared" si="0"/>
        <v>0</v>
      </c>
      <c r="AI74" s="115">
        <f t="shared" si="0"/>
        <v>0</v>
      </c>
      <c r="AJ74" s="115">
        <f t="shared" si="0"/>
        <v>0</v>
      </c>
      <c r="AK74" s="115">
        <f t="shared" si="0"/>
        <v>0</v>
      </c>
      <c r="AL74" s="115">
        <f t="shared" si="0"/>
        <v>0</v>
      </c>
      <c r="AM74" s="115">
        <f t="shared" si="0"/>
        <v>0</v>
      </c>
      <c r="AN74" s="115">
        <f t="shared" si="0"/>
        <v>0</v>
      </c>
      <c r="AO74" s="115">
        <f t="shared" si="0"/>
        <v>0</v>
      </c>
      <c r="AP74" s="115">
        <f t="shared" si="0"/>
        <v>0</v>
      </c>
      <c r="AQ74" s="115">
        <f t="shared" si="0"/>
        <v>0</v>
      </c>
      <c r="AR74" s="117">
        <f t="shared" si="0"/>
        <v>0</v>
      </c>
    </row>
    <row r="75" spans="1:44" ht="15" customHeight="1">
      <c r="A75" s="366" t="s">
        <v>51</v>
      </c>
      <c r="B75" s="394" t="s">
        <v>76</v>
      </c>
      <c r="C75" s="125">
        <v>69</v>
      </c>
      <c r="D75" s="60"/>
      <c r="E75" s="37"/>
      <c r="F75" s="38"/>
      <c r="G75" s="38"/>
      <c r="H75" s="38"/>
      <c r="I75" s="39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84"/>
      <c r="AL75" s="40"/>
      <c r="AM75" s="84"/>
      <c r="AN75" s="84"/>
      <c r="AO75" s="84"/>
      <c r="AP75" s="84"/>
      <c r="AQ75" s="84"/>
      <c r="AR75" s="99"/>
    </row>
    <row r="76" spans="1:44" ht="15" customHeight="1">
      <c r="A76" s="367"/>
      <c r="B76" s="395"/>
      <c r="C76" s="126">
        <v>70</v>
      </c>
      <c r="D76" s="60"/>
      <c r="E76" s="19"/>
      <c r="F76" s="20"/>
      <c r="G76" s="20"/>
      <c r="H76" s="20"/>
      <c r="I76" s="21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80"/>
      <c r="AL76" s="22"/>
      <c r="AM76" s="80"/>
      <c r="AN76" s="80"/>
      <c r="AO76" s="80"/>
      <c r="AP76" s="80"/>
      <c r="AQ76" s="80"/>
      <c r="AR76" s="95"/>
    </row>
    <row r="77" spans="1:44" ht="15" customHeight="1">
      <c r="A77" s="367"/>
      <c r="B77" s="395"/>
      <c r="C77" s="126">
        <v>71</v>
      </c>
      <c r="D77" s="60"/>
      <c r="E77" s="19"/>
      <c r="F77" s="20"/>
      <c r="G77" s="20"/>
      <c r="H77" s="20"/>
      <c r="I77" s="21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80"/>
      <c r="AL77" s="22"/>
      <c r="AM77" s="80"/>
      <c r="AN77" s="80"/>
      <c r="AO77" s="80"/>
      <c r="AP77" s="80"/>
      <c r="AQ77" s="80"/>
      <c r="AR77" s="95"/>
    </row>
    <row r="78" spans="1:44" ht="15" customHeight="1">
      <c r="A78" s="367"/>
      <c r="B78" s="395"/>
      <c r="C78" s="127">
        <v>72</v>
      </c>
      <c r="D78" s="60"/>
      <c r="E78" s="23"/>
      <c r="F78" s="24"/>
      <c r="G78" s="24"/>
      <c r="H78" s="24"/>
      <c r="I78" s="25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81"/>
      <c r="AL78" s="26"/>
      <c r="AM78" s="81"/>
      <c r="AN78" s="81"/>
      <c r="AO78" s="81"/>
      <c r="AP78" s="81"/>
      <c r="AQ78" s="81"/>
      <c r="AR78" s="96"/>
    </row>
    <row r="79" spans="1:44" ht="15" customHeight="1">
      <c r="A79" s="367"/>
      <c r="B79" s="395"/>
      <c r="C79" s="126">
        <v>73</v>
      </c>
      <c r="D79" s="64"/>
      <c r="E79" s="19"/>
      <c r="F79" s="20"/>
      <c r="G79" s="20"/>
      <c r="H79" s="20"/>
      <c r="I79" s="21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80"/>
      <c r="AL79" s="22"/>
      <c r="AM79" s="80"/>
      <c r="AN79" s="80"/>
      <c r="AO79" s="80"/>
      <c r="AP79" s="80"/>
      <c r="AQ79" s="80"/>
      <c r="AR79" s="95"/>
    </row>
    <row r="80" spans="1:44" ht="15" customHeight="1">
      <c r="A80" s="367"/>
      <c r="B80" s="395"/>
      <c r="C80" s="126">
        <v>74</v>
      </c>
      <c r="D80" s="60"/>
      <c r="E80" s="19"/>
      <c r="F80" s="20"/>
      <c r="G80" s="20"/>
      <c r="H80" s="20"/>
      <c r="I80" s="21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80"/>
      <c r="AL80" s="22"/>
      <c r="AM80" s="80"/>
      <c r="AN80" s="80"/>
      <c r="AO80" s="80"/>
      <c r="AP80" s="80"/>
      <c r="AQ80" s="80"/>
      <c r="AR80" s="95"/>
    </row>
    <row r="81" spans="1:44" ht="15" customHeight="1">
      <c r="A81" s="367"/>
      <c r="B81" s="395"/>
      <c r="C81" s="126">
        <v>75</v>
      </c>
      <c r="D81" s="60"/>
      <c r="E81" s="19"/>
      <c r="F81" s="20"/>
      <c r="G81" s="20"/>
      <c r="H81" s="20"/>
      <c r="I81" s="21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80"/>
      <c r="AL81" s="22"/>
      <c r="AM81" s="80"/>
      <c r="AN81" s="80"/>
      <c r="AO81" s="80"/>
      <c r="AP81" s="80"/>
      <c r="AQ81" s="80"/>
      <c r="AR81" s="95"/>
    </row>
    <row r="82" spans="1:44" ht="15" customHeight="1">
      <c r="A82" s="367"/>
      <c r="B82" s="395"/>
      <c r="C82" s="127">
        <v>76</v>
      </c>
      <c r="D82" s="61"/>
      <c r="E82" s="23"/>
      <c r="F82" s="24"/>
      <c r="G82" s="24"/>
      <c r="H82" s="24"/>
      <c r="I82" s="25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81"/>
      <c r="AL82" s="26"/>
      <c r="AM82" s="81"/>
      <c r="AN82" s="81"/>
      <c r="AO82" s="81"/>
      <c r="AP82" s="81"/>
      <c r="AQ82" s="81"/>
      <c r="AR82" s="96"/>
    </row>
    <row r="83" spans="1:44" ht="15" customHeight="1">
      <c r="A83" s="367"/>
      <c r="B83" s="396" t="s">
        <v>77</v>
      </c>
      <c r="C83" s="125">
        <v>77</v>
      </c>
      <c r="D83" s="65"/>
      <c r="E83" s="37"/>
      <c r="F83" s="38"/>
      <c r="G83" s="38"/>
      <c r="H83" s="38"/>
      <c r="I83" s="39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84"/>
      <c r="AL83" s="40"/>
      <c r="AM83" s="84"/>
      <c r="AN83" s="84"/>
      <c r="AO83" s="84"/>
      <c r="AP83" s="84"/>
      <c r="AQ83" s="84"/>
      <c r="AR83" s="99"/>
    </row>
    <row r="84" spans="1:44" ht="15" customHeight="1">
      <c r="A84" s="367"/>
      <c r="B84" s="395"/>
      <c r="C84" s="126">
        <v>78</v>
      </c>
      <c r="D84" s="60"/>
      <c r="E84" s="19"/>
      <c r="F84" s="20"/>
      <c r="G84" s="20"/>
      <c r="H84" s="20"/>
      <c r="I84" s="21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80"/>
      <c r="AL84" s="22"/>
      <c r="AM84" s="80"/>
      <c r="AN84" s="80"/>
      <c r="AO84" s="80"/>
      <c r="AP84" s="80"/>
      <c r="AQ84" s="80"/>
      <c r="AR84" s="95"/>
    </row>
    <row r="85" spans="1:44" ht="15" customHeight="1">
      <c r="A85" s="367"/>
      <c r="B85" s="395"/>
      <c r="C85" s="126">
        <v>79</v>
      </c>
      <c r="D85" s="60"/>
      <c r="E85" s="19"/>
      <c r="F85" s="20"/>
      <c r="G85" s="20"/>
      <c r="H85" s="20"/>
      <c r="I85" s="21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80"/>
      <c r="AL85" s="22"/>
      <c r="AM85" s="80"/>
      <c r="AN85" s="80"/>
      <c r="AO85" s="80"/>
      <c r="AP85" s="80"/>
      <c r="AQ85" s="80"/>
      <c r="AR85" s="95"/>
    </row>
    <row r="86" spans="1:44" ht="15" customHeight="1">
      <c r="A86" s="367"/>
      <c r="B86" s="395"/>
      <c r="C86" s="126">
        <v>80</v>
      </c>
      <c r="D86" s="61"/>
      <c r="E86" s="19"/>
      <c r="F86" s="20"/>
      <c r="G86" s="20"/>
      <c r="H86" s="20"/>
      <c r="I86" s="21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80"/>
      <c r="AL86" s="22"/>
      <c r="AM86" s="80"/>
      <c r="AN86" s="80"/>
      <c r="AO86" s="80"/>
      <c r="AP86" s="80"/>
      <c r="AQ86" s="80"/>
      <c r="AR86" s="95"/>
    </row>
    <row r="87" spans="1:44" ht="15" customHeight="1">
      <c r="A87" s="367"/>
      <c r="B87" s="395"/>
      <c r="C87" s="126">
        <v>81</v>
      </c>
      <c r="D87" s="60"/>
      <c r="E87" s="19"/>
      <c r="F87" s="20"/>
      <c r="G87" s="20"/>
      <c r="H87" s="20"/>
      <c r="I87" s="21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80"/>
      <c r="AL87" s="22"/>
      <c r="AM87" s="80"/>
      <c r="AN87" s="80"/>
      <c r="AO87" s="80"/>
      <c r="AP87" s="80"/>
      <c r="AQ87" s="80"/>
      <c r="AR87" s="95"/>
    </row>
    <row r="88" spans="1:44" ht="15" customHeight="1">
      <c r="A88" s="367"/>
      <c r="B88" s="395"/>
      <c r="C88" s="126">
        <v>82</v>
      </c>
      <c r="D88" s="60"/>
      <c r="E88" s="19"/>
      <c r="F88" s="20"/>
      <c r="G88" s="20"/>
      <c r="H88" s="20"/>
      <c r="I88" s="21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80"/>
      <c r="AL88" s="22"/>
      <c r="AM88" s="80"/>
      <c r="AN88" s="80"/>
      <c r="AO88" s="80"/>
      <c r="AP88" s="80"/>
      <c r="AQ88" s="80"/>
      <c r="AR88" s="95"/>
    </row>
    <row r="89" spans="1:44" ht="15" customHeight="1">
      <c r="A89" s="367"/>
      <c r="B89" s="395"/>
      <c r="C89" s="126">
        <v>83</v>
      </c>
      <c r="D89" s="60"/>
      <c r="E89" s="19"/>
      <c r="F89" s="20"/>
      <c r="G89" s="20"/>
      <c r="H89" s="20"/>
      <c r="I89" s="21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80"/>
      <c r="AL89" s="22"/>
      <c r="AM89" s="80"/>
      <c r="AN89" s="80"/>
      <c r="AO89" s="80"/>
      <c r="AP89" s="80"/>
      <c r="AQ89" s="80"/>
      <c r="AR89" s="95"/>
    </row>
    <row r="90" spans="1:44" ht="15" customHeight="1">
      <c r="A90" s="367"/>
      <c r="B90" s="395"/>
      <c r="C90" s="126">
        <v>84</v>
      </c>
      <c r="D90" s="60"/>
      <c r="E90" s="19"/>
      <c r="F90" s="20"/>
      <c r="G90" s="20"/>
      <c r="H90" s="20"/>
      <c r="I90" s="21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80"/>
      <c r="AL90" s="22"/>
      <c r="AM90" s="80"/>
      <c r="AN90" s="80"/>
      <c r="AO90" s="80"/>
      <c r="AP90" s="80"/>
      <c r="AQ90" s="80"/>
      <c r="AR90" s="95"/>
    </row>
    <row r="91" spans="1:44" ht="15" customHeight="1">
      <c r="A91" s="367"/>
      <c r="B91" s="395"/>
      <c r="C91" s="126">
        <v>85</v>
      </c>
      <c r="D91" s="60"/>
      <c r="E91" s="19"/>
      <c r="F91" s="20"/>
      <c r="G91" s="20"/>
      <c r="H91" s="20"/>
      <c r="I91" s="21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80"/>
      <c r="AL91" s="22"/>
      <c r="AM91" s="80"/>
      <c r="AN91" s="80"/>
      <c r="AO91" s="80"/>
      <c r="AP91" s="80"/>
      <c r="AQ91" s="80"/>
      <c r="AR91" s="95"/>
    </row>
    <row r="92" spans="1:44" ht="15" customHeight="1">
      <c r="A92" s="367"/>
      <c r="B92" s="397"/>
      <c r="C92" s="216">
        <v>86</v>
      </c>
      <c r="D92" s="217"/>
      <c r="E92" s="218"/>
      <c r="F92" s="219"/>
      <c r="G92" s="219"/>
      <c r="H92" s="219"/>
      <c r="I92" s="220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2"/>
      <c r="AL92" s="221"/>
      <c r="AM92" s="222"/>
      <c r="AN92" s="222"/>
      <c r="AO92" s="222"/>
      <c r="AP92" s="222"/>
      <c r="AQ92" s="222"/>
      <c r="AR92" s="223"/>
    </row>
    <row r="93" spans="1:44" ht="15" customHeight="1">
      <c r="A93" s="367"/>
      <c r="B93" s="396" t="s">
        <v>78</v>
      </c>
      <c r="C93" s="125">
        <v>87</v>
      </c>
      <c r="D93" s="64"/>
      <c r="E93" s="37"/>
      <c r="F93" s="38"/>
      <c r="G93" s="38"/>
      <c r="H93" s="38"/>
      <c r="I93" s="39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84"/>
      <c r="AL93" s="40"/>
      <c r="AM93" s="84"/>
      <c r="AN93" s="84"/>
      <c r="AO93" s="84"/>
      <c r="AP93" s="84"/>
      <c r="AQ93" s="84"/>
      <c r="AR93" s="99"/>
    </row>
    <row r="94" spans="1:44" ht="15" customHeight="1">
      <c r="A94" s="367"/>
      <c r="B94" s="395"/>
      <c r="C94" s="126">
        <v>88</v>
      </c>
      <c r="D94" s="60"/>
      <c r="E94" s="19"/>
      <c r="F94" s="20"/>
      <c r="G94" s="20"/>
      <c r="H94" s="20"/>
      <c r="I94" s="21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80"/>
      <c r="AL94" s="22"/>
      <c r="AM94" s="80"/>
      <c r="AN94" s="80"/>
      <c r="AO94" s="80"/>
      <c r="AP94" s="80"/>
      <c r="AQ94" s="80"/>
      <c r="AR94" s="95"/>
    </row>
    <row r="95" spans="1:44" ht="15" customHeight="1">
      <c r="A95" s="367"/>
      <c r="B95" s="395"/>
      <c r="C95" s="126">
        <v>89</v>
      </c>
      <c r="D95" s="60"/>
      <c r="E95" s="19"/>
      <c r="F95" s="20"/>
      <c r="G95" s="20"/>
      <c r="H95" s="20"/>
      <c r="I95" s="21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80"/>
      <c r="AL95" s="22"/>
      <c r="AM95" s="80"/>
      <c r="AN95" s="80"/>
      <c r="AO95" s="80"/>
      <c r="AP95" s="80"/>
      <c r="AQ95" s="80"/>
      <c r="AR95" s="95"/>
    </row>
    <row r="96" spans="1:44" ht="15" customHeight="1">
      <c r="A96" s="367"/>
      <c r="B96" s="395"/>
      <c r="C96" s="126">
        <v>90</v>
      </c>
      <c r="D96" s="61"/>
      <c r="E96" s="19"/>
      <c r="F96" s="20"/>
      <c r="G96" s="20"/>
      <c r="H96" s="20"/>
      <c r="I96" s="21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80"/>
      <c r="AL96" s="22"/>
      <c r="AM96" s="80"/>
      <c r="AN96" s="80"/>
      <c r="AO96" s="80"/>
      <c r="AP96" s="80"/>
      <c r="AQ96" s="80"/>
      <c r="AR96" s="95"/>
    </row>
    <row r="97" spans="1:44" ht="15" customHeight="1">
      <c r="A97" s="367"/>
      <c r="B97" s="395"/>
      <c r="C97" s="126">
        <v>91</v>
      </c>
      <c r="D97" s="60"/>
      <c r="E97" s="19"/>
      <c r="F97" s="20"/>
      <c r="G97" s="20"/>
      <c r="H97" s="20"/>
      <c r="I97" s="21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80"/>
      <c r="AL97" s="22"/>
      <c r="AM97" s="80"/>
      <c r="AN97" s="80"/>
      <c r="AO97" s="80"/>
      <c r="AP97" s="80"/>
      <c r="AQ97" s="80"/>
      <c r="AR97" s="95"/>
    </row>
    <row r="98" spans="1:44" ht="15" customHeight="1">
      <c r="A98" s="367"/>
      <c r="B98" s="395"/>
      <c r="C98" s="126">
        <v>92</v>
      </c>
      <c r="D98" s="64"/>
      <c r="E98" s="19"/>
      <c r="F98" s="20"/>
      <c r="G98" s="20"/>
      <c r="H98" s="20"/>
      <c r="I98" s="21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80"/>
      <c r="AL98" s="22"/>
      <c r="AM98" s="80"/>
      <c r="AN98" s="80"/>
      <c r="AO98" s="80"/>
      <c r="AP98" s="80"/>
      <c r="AQ98" s="80"/>
      <c r="AR98" s="95"/>
    </row>
    <row r="99" spans="1:44" ht="15" customHeight="1">
      <c r="A99" s="367"/>
      <c r="B99" s="395"/>
      <c r="C99" s="126">
        <v>93</v>
      </c>
      <c r="D99" s="60"/>
      <c r="E99" s="19"/>
      <c r="F99" s="20"/>
      <c r="G99" s="20"/>
      <c r="H99" s="20"/>
      <c r="I99" s="21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80"/>
      <c r="AL99" s="22"/>
      <c r="AM99" s="80"/>
      <c r="AN99" s="80"/>
      <c r="AO99" s="80"/>
      <c r="AP99" s="80"/>
      <c r="AQ99" s="80"/>
      <c r="AR99" s="95"/>
    </row>
    <row r="100" spans="1:44" ht="15" customHeight="1">
      <c r="A100" s="367"/>
      <c r="B100" s="395"/>
      <c r="C100" s="126">
        <v>94</v>
      </c>
      <c r="D100" s="60"/>
      <c r="E100" s="19"/>
      <c r="F100" s="20"/>
      <c r="G100" s="20"/>
      <c r="H100" s="20"/>
      <c r="I100" s="21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80"/>
      <c r="AL100" s="22"/>
      <c r="AM100" s="80"/>
      <c r="AN100" s="80"/>
      <c r="AO100" s="80"/>
      <c r="AP100" s="80"/>
      <c r="AQ100" s="80"/>
      <c r="AR100" s="95"/>
    </row>
    <row r="101" spans="1:44" ht="15" customHeight="1">
      <c r="A101" s="367"/>
      <c r="B101" s="395"/>
      <c r="C101" s="126">
        <v>95</v>
      </c>
      <c r="D101" s="60"/>
      <c r="E101" s="19"/>
      <c r="F101" s="20"/>
      <c r="G101" s="20"/>
      <c r="H101" s="20"/>
      <c r="I101" s="21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80"/>
      <c r="AL101" s="22"/>
      <c r="AM101" s="80"/>
      <c r="AN101" s="80"/>
      <c r="AO101" s="80"/>
      <c r="AP101" s="80"/>
      <c r="AQ101" s="80"/>
      <c r="AR101" s="95"/>
    </row>
    <row r="102" spans="1:44" ht="15" customHeight="1">
      <c r="A102" s="367"/>
      <c r="B102" s="397"/>
      <c r="C102" s="216">
        <v>96</v>
      </c>
      <c r="D102" s="61"/>
      <c r="E102" s="218"/>
      <c r="F102" s="219"/>
      <c r="G102" s="219"/>
      <c r="H102" s="219"/>
      <c r="I102" s="220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1"/>
      <c r="AM102" s="222"/>
      <c r="AN102" s="222"/>
      <c r="AO102" s="222"/>
      <c r="AP102" s="222"/>
      <c r="AQ102" s="222"/>
      <c r="AR102" s="223"/>
    </row>
    <row r="103" spans="1:44" ht="15" customHeight="1">
      <c r="A103" s="367"/>
      <c r="B103" s="395" t="s">
        <v>51</v>
      </c>
      <c r="C103" s="128">
        <v>97</v>
      </c>
      <c r="D103" s="65"/>
      <c r="E103" s="33"/>
      <c r="F103" s="34"/>
      <c r="G103" s="34"/>
      <c r="H103" s="34"/>
      <c r="I103" s="35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83"/>
      <c r="AL103" s="36"/>
      <c r="AM103" s="83"/>
      <c r="AN103" s="83"/>
      <c r="AO103" s="83"/>
      <c r="AP103" s="83"/>
      <c r="AQ103" s="83"/>
      <c r="AR103" s="98"/>
    </row>
    <row r="104" spans="1:44" ht="15" customHeight="1">
      <c r="A104" s="367"/>
      <c r="B104" s="395"/>
      <c r="C104" s="126">
        <v>98</v>
      </c>
      <c r="D104" s="60"/>
      <c r="E104" s="19"/>
      <c r="F104" s="20"/>
      <c r="G104" s="20"/>
      <c r="H104" s="20"/>
      <c r="I104" s="21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80"/>
      <c r="AL104" s="22"/>
      <c r="AM104" s="80"/>
      <c r="AN104" s="80"/>
      <c r="AO104" s="80"/>
      <c r="AP104" s="80"/>
      <c r="AQ104" s="80"/>
      <c r="AR104" s="95"/>
    </row>
    <row r="105" spans="1:44" ht="15" customHeight="1">
      <c r="A105" s="367"/>
      <c r="B105" s="395"/>
      <c r="C105" s="126">
        <v>99</v>
      </c>
      <c r="D105" s="60"/>
      <c r="E105" s="19"/>
      <c r="F105" s="20"/>
      <c r="G105" s="20"/>
      <c r="H105" s="20"/>
      <c r="I105" s="21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80"/>
      <c r="AL105" s="22"/>
      <c r="AM105" s="80"/>
      <c r="AN105" s="80"/>
      <c r="AO105" s="80"/>
      <c r="AP105" s="80"/>
      <c r="AQ105" s="80"/>
      <c r="AR105" s="95"/>
    </row>
    <row r="106" spans="1:44" ht="15" customHeight="1">
      <c r="A106" s="367"/>
      <c r="B106" s="395"/>
      <c r="C106" s="126">
        <v>100</v>
      </c>
      <c r="D106" s="61"/>
      <c r="E106" s="19"/>
      <c r="F106" s="20"/>
      <c r="G106" s="20"/>
      <c r="H106" s="20"/>
      <c r="I106" s="21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80"/>
      <c r="AL106" s="22"/>
      <c r="AM106" s="80"/>
      <c r="AN106" s="80"/>
      <c r="AO106" s="80"/>
      <c r="AP106" s="80"/>
      <c r="AQ106" s="80"/>
      <c r="AR106" s="95"/>
    </row>
    <row r="107" spans="1:44" ht="15" customHeight="1">
      <c r="A107" s="367"/>
      <c r="B107" s="395"/>
      <c r="C107" s="126">
        <v>101</v>
      </c>
      <c r="D107" s="60"/>
      <c r="E107" s="19"/>
      <c r="F107" s="20"/>
      <c r="G107" s="20"/>
      <c r="H107" s="20"/>
      <c r="I107" s="21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80"/>
      <c r="AL107" s="22"/>
      <c r="AM107" s="80"/>
      <c r="AN107" s="80"/>
      <c r="AO107" s="80"/>
      <c r="AP107" s="80"/>
      <c r="AQ107" s="80"/>
      <c r="AR107" s="95"/>
    </row>
    <row r="108" spans="1:44" ht="15" customHeight="1">
      <c r="A108" s="367"/>
      <c r="B108" s="395"/>
      <c r="C108" s="126">
        <v>102</v>
      </c>
      <c r="D108" s="60"/>
      <c r="E108" s="19"/>
      <c r="F108" s="20"/>
      <c r="G108" s="20"/>
      <c r="H108" s="20"/>
      <c r="I108" s="21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80"/>
      <c r="AL108" s="22"/>
      <c r="AM108" s="80"/>
      <c r="AN108" s="80"/>
      <c r="AO108" s="80"/>
      <c r="AP108" s="80"/>
      <c r="AQ108" s="80"/>
      <c r="AR108" s="95"/>
    </row>
    <row r="109" spans="1:44" ht="15" customHeight="1">
      <c r="A109" s="367"/>
      <c r="B109" s="395"/>
      <c r="C109" s="126">
        <v>103</v>
      </c>
      <c r="D109" s="60"/>
      <c r="E109" s="19"/>
      <c r="F109" s="20"/>
      <c r="G109" s="20"/>
      <c r="H109" s="20"/>
      <c r="I109" s="21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80"/>
      <c r="AL109" s="22"/>
      <c r="AM109" s="80"/>
      <c r="AN109" s="80"/>
      <c r="AO109" s="80"/>
      <c r="AP109" s="80"/>
      <c r="AQ109" s="80"/>
      <c r="AR109" s="95"/>
    </row>
    <row r="110" spans="1:44" ht="15" customHeight="1">
      <c r="A110" s="367"/>
      <c r="B110" s="395"/>
      <c r="C110" s="126">
        <v>104</v>
      </c>
      <c r="D110" s="60"/>
      <c r="E110" s="19"/>
      <c r="F110" s="20"/>
      <c r="G110" s="20"/>
      <c r="H110" s="20"/>
      <c r="I110" s="21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80"/>
      <c r="AL110" s="22"/>
      <c r="AM110" s="80"/>
      <c r="AN110" s="80"/>
      <c r="AO110" s="80"/>
      <c r="AP110" s="80"/>
      <c r="AQ110" s="80"/>
      <c r="AR110" s="95"/>
    </row>
    <row r="111" spans="1:44" ht="15" customHeight="1">
      <c r="A111" s="367"/>
      <c r="B111" s="395"/>
      <c r="C111" s="126">
        <v>105</v>
      </c>
      <c r="D111" s="60"/>
      <c r="E111" s="19"/>
      <c r="F111" s="20"/>
      <c r="G111" s="20"/>
      <c r="H111" s="20"/>
      <c r="I111" s="21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80"/>
      <c r="AL111" s="22"/>
      <c r="AM111" s="80"/>
      <c r="AN111" s="80"/>
      <c r="AO111" s="80"/>
      <c r="AP111" s="80"/>
      <c r="AQ111" s="80"/>
      <c r="AR111" s="95"/>
    </row>
    <row r="112" spans="1:44" ht="15" customHeight="1">
      <c r="A112" s="367"/>
      <c r="B112" s="395"/>
      <c r="C112" s="126">
        <v>106</v>
      </c>
      <c r="D112" s="60"/>
      <c r="E112" s="19"/>
      <c r="F112" s="20"/>
      <c r="G112" s="20"/>
      <c r="H112" s="20"/>
      <c r="I112" s="21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80"/>
      <c r="AL112" s="22"/>
      <c r="AM112" s="80"/>
      <c r="AN112" s="80"/>
      <c r="AO112" s="80"/>
      <c r="AP112" s="80"/>
      <c r="AQ112" s="80"/>
      <c r="AR112" s="95"/>
    </row>
    <row r="113" spans="1:44" ht="15" customHeight="1">
      <c r="A113" s="367"/>
      <c r="B113" s="395"/>
      <c r="C113" s="126">
        <v>107</v>
      </c>
      <c r="D113" s="60"/>
      <c r="E113" s="19"/>
      <c r="F113" s="20"/>
      <c r="G113" s="20"/>
      <c r="H113" s="20"/>
      <c r="I113" s="21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80"/>
      <c r="AL113" s="22"/>
      <c r="AM113" s="80"/>
      <c r="AN113" s="80"/>
      <c r="AO113" s="80"/>
      <c r="AP113" s="80"/>
      <c r="AQ113" s="80"/>
      <c r="AR113" s="95"/>
    </row>
    <row r="114" spans="1:44" ht="15" customHeight="1" thickBot="1">
      <c r="A114" s="367"/>
      <c r="B114" s="395"/>
      <c r="C114" s="127">
        <v>108</v>
      </c>
      <c r="D114" s="61"/>
      <c r="E114" s="23"/>
      <c r="F114" s="24"/>
      <c r="G114" s="24"/>
      <c r="H114" s="24"/>
      <c r="I114" s="25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81"/>
      <c r="AL114" s="26"/>
      <c r="AM114" s="81"/>
      <c r="AN114" s="81"/>
      <c r="AO114" s="81"/>
      <c r="AP114" s="81"/>
      <c r="AQ114" s="81"/>
      <c r="AR114" s="96"/>
    </row>
    <row r="115" spans="1:44" ht="15" customHeight="1">
      <c r="A115" s="376" t="s">
        <v>137</v>
      </c>
      <c r="B115" s="377"/>
      <c r="C115" s="142">
        <v>109</v>
      </c>
      <c r="D115" s="62"/>
      <c r="E115" s="27"/>
      <c r="F115" s="28"/>
      <c r="G115" s="28"/>
      <c r="H115" s="28"/>
      <c r="I115" s="17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79"/>
      <c r="AL115" s="18"/>
      <c r="AM115" s="79"/>
      <c r="AN115" s="79"/>
      <c r="AO115" s="79"/>
      <c r="AP115" s="79"/>
      <c r="AQ115" s="79"/>
      <c r="AR115" s="94"/>
    </row>
    <row r="116" spans="1:44" ht="15" customHeight="1">
      <c r="A116" s="378"/>
      <c r="B116" s="379"/>
      <c r="C116" s="126">
        <v>110</v>
      </c>
      <c r="D116" s="60"/>
      <c r="E116" s="19"/>
      <c r="F116" s="20"/>
      <c r="G116" s="20"/>
      <c r="H116" s="20"/>
      <c r="I116" s="21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80"/>
      <c r="AL116" s="22"/>
      <c r="AM116" s="80"/>
      <c r="AN116" s="80"/>
      <c r="AO116" s="80"/>
      <c r="AP116" s="80"/>
      <c r="AQ116" s="80"/>
      <c r="AR116" s="95"/>
    </row>
    <row r="117" spans="1:44" ht="15" customHeight="1">
      <c r="A117" s="378"/>
      <c r="B117" s="379"/>
      <c r="C117" s="126">
        <v>111</v>
      </c>
      <c r="D117" s="60"/>
      <c r="E117" s="19"/>
      <c r="F117" s="20"/>
      <c r="G117" s="20"/>
      <c r="H117" s="20"/>
      <c r="I117" s="21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80"/>
      <c r="AL117" s="22"/>
      <c r="AM117" s="80"/>
      <c r="AN117" s="80"/>
      <c r="AO117" s="80"/>
      <c r="AP117" s="80"/>
      <c r="AQ117" s="80"/>
      <c r="AR117" s="95"/>
    </row>
    <row r="118" spans="1:44" ht="15" customHeight="1">
      <c r="A118" s="378"/>
      <c r="B118" s="379"/>
      <c r="C118" s="126">
        <v>112</v>
      </c>
      <c r="D118" s="60"/>
      <c r="E118" s="19"/>
      <c r="F118" s="20"/>
      <c r="G118" s="20"/>
      <c r="H118" s="20"/>
      <c r="I118" s="21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80"/>
      <c r="AL118" s="22"/>
      <c r="AM118" s="80"/>
      <c r="AN118" s="80"/>
      <c r="AO118" s="80"/>
      <c r="AP118" s="80"/>
      <c r="AQ118" s="80"/>
      <c r="AR118" s="95"/>
    </row>
    <row r="119" spans="1:44" ht="15" customHeight="1" thickBot="1">
      <c r="A119" s="380"/>
      <c r="B119" s="381"/>
      <c r="C119" s="129">
        <v>113</v>
      </c>
      <c r="D119" s="63"/>
      <c r="E119" s="29"/>
      <c r="F119" s="30"/>
      <c r="G119" s="30"/>
      <c r="H119" s="30"/>
      <c r="I119" s="31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82"/>
      <c r="AL119" s="32"/>
      <c r="AM119" s="82"/>
      <c r="AN119" s="82"/>
      <c r="AO119" s="82"/>
      <c r="AP119" s="82"/>
      <c r="AQ119" s="82"/>
      <c r="AR119" s="97"/>
    </row>
    <row r="120" spans="1:44" ht="15" customHeight="1">
      <c r="A120" s="382" t="s">
        <v>52</v>
      </c>
      <c r="B120" s="383"/>
      <c r="C120" s="142">
        <v>114</v>
      </c>
      <c r="D120" s="62"/>
      <c r="E120" s="27"/>
      <c r="F120" s="28"/>
      <c r="G120" s="28"/>
      <c r="H120" s="28"/>
      <c r="I120" s="17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79"/>
      <c r="AL120" s="18"/>
      <c r="AM120" s="79"/>
      <c r="AN120" s="79"/>
      <c r="AO120" s="79"/>
      <c r="AP120" s="79"/>
      <c r="AQ120" s="79"/>
      <c r="AR120" s="94"/>
    </row>
    <row r="121" spans="1:44" ht="15" customHeight="1">
      <c r="A121" s="384"/>
      <c r="B121" s="385"/>
      <c r="C121" s="126">
        <v>115</v>
      </c>
      <c r="D121" s="61"/>
      <c r="E121" s="19"/>
      <c r="F121" s="20"/>
      <c r="G121" s="20"/>
      <c r="H121" s="20"/>
      <c r="I121" s="21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80"/>
      <c r="AL121" s="22"/>
      <c r="AM121" s="80"/>
      <c r="AN121" s="80"/>
      <c r="AO121" s="80"/>
      <c r="AP121" s="80"/>
      <c r="AQ121" s="80"/>
      <c r="AR121" s="95"/>
    </row>
    <row r="122" spans="1:44" ht="15" customHeight="1">
      <c r="A122" s="384"/>
      <c r="B122" s="385"/>
      <c r="C122" s="126">
        <v>116</v>
      </c>
      <c r="D122" s="60"/>
      <c r="E122" s="19"/>
      <c r="F122" s="20"/>
      <c r="G122" s="20"/>
      <c r="H122" s="20"/>
      <c r="I122" s="21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80"/>
      <c r="AL122" s="22"/>
      <c r="AM122" s="80"/>
      <c r="AN122" s="80"/>
      <c r="AO122" s="80"/>
      <c r="AP122" s="80"/>
      <c r="AQ122" s="80"/>
      <c r="AR122" s="95"/>
    </row>
    <row r="123" spans="1:44" ht="15" customHeight="1">
      <c r="A123" s="384"/>
      <c r="B123" s="385"/>
      <c r="C123" s="128">
        <v>117</v>
      </c>
      <c r="D123" s="64"/>
      <c r="E123" s="33"/>
      <c r="F123" s="34"/>
      <c r="G123" s="34"/>
      <c r="H123" s="34"/>
      <c r="I123" s="35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83"/>
      <c r="AL123" s="36"/>
      <c r="AM123" s="83"/>
      <c r="AN123" s="83"/>
      <c r="AO123" s="83"/>
      <c r="AP123" s="83"/>
      <c r="AQ123" s="83"/>
      <c r="AR123" s="98"/>
    </row>
    <row r="124" spans="1:44" ht="15" customHeight="1">
      <c r="A124" s="384"/>
      <c r="B124" s="385"/>
      <c r="C124" s="126">
        <v>118</v>
      </c>
      <c r="D124" s="60"/>
      <c r="E124" s="19"/>
      <c r="F124" s="20"/>
      <c r="G124" s="20"/>
      <c r="H124" s="20"/>
      <c r="I124" s="21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80"/>
      <c r="AL124" s="22"/>
      <c r="AM124" s="80"/>
      <c r="AN124" s="80"/>
      <c r="AO124" s="80"/>
      <c r="AP124" s="80"/>
      <c r="AQ124" s="80"/>
      <c r="AR124" s="95"/>
    </row>
    <row r="125" spans="1:44" ht="15" customHeight="1">
      <c r="A125" s="384"/>
      <c r="B125" s="385"/>
      <c r="C125" s="126">
        <v>119</v>
      </c>
      <c r="D125" s="60"/>
      <c r="E125" s="19"/>
      <c r="F125" s="20"/>
      <c r="G125" s="20"/>
      <c r="H125" s="20"/>
      <c r="I125" s="21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80"/>
      <c r="AL125" s="22"/>
      <c r="AM125" s="80"/>
      <c r="AN125" s="80"/>
      <c r="AO125" s="80"/>
      <c r="AP125" s="80"/>
      <c r="AQ125" s="80"/>
      <c r="AR125" s="95"/>
    </row>
    <row r="126" spans="1:44" ht="15" customHeight="1">
      <c r="A126" s="384"/>
      <c r="B126" s="385"/>
      <c r="C126" s="126">
        <v>120</v>
      </c>
      <c r="D126" s="60"/>
      <c r="E126" s="19"/>
      <c r="F126" s="20"/>
      <c r="G126" s="20"/>
      <c r="H126" s="20"/>
      <c r="I126" s="21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80"/>
      <c r="AL126" s="22"/>
      <c r="AM126" s="80"/>
      <c r="AN126" s="80"/>
      <c r="AO126" s="80"/>
      <c r="AP126" s="80"/>
      <c r="AQ126" s="80"/>
      <c r="AR126" s="95"/>
    </row>
    <row r="127" spans="1:44" ht="15" customHeight="1">
      <c r="A127" s="384"/>
      <c r="B127" s="385"/>
      <c r="C127" s="126">
        <v>121</v>
      </c>
      <c r="D127" s="60"/>
      <c r="E127" s="19"/>
      <c r="F127" s="20"/>
      <c r="G127" s="20"/>
      <c r="H127" s="20"/>
      <c r="I127" s="21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80"/>
      <c r="AL127" s="22"/>
      <c r="AM127" s="80"/>
      <c r="AN127" s="80"/>
      <c r="AO127" s="80"/>
      <c r="AP127" s="80"/>
      <c r="AQ127" s="80"/>
      <c r="AR127" s="95"/>
    </row>
    <row r="128" spans="1:44" ht="15" customHeight="1">
      <c r="A128" s="384"/>
      <c r="B128" s="385"/>
      <c r="C128" s="126">
        <v>122</v>
      </c>
      <c r="D128" s="60"/>
      <c r="E128" s="19"/>
      <c r="F128" s="20"/>
      <c r="G128" s="20"/>
      <c r="H128" s="20"/>
      <c r="I128" s="21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80"/>
      <c r="AL128" s="22"/>
      <c r="AM128" s="80"/>
      <c r="AN128" s="80"/>
      <c r="AO128" s="80"/>
      <c r="AP128" s="80"/>
      <c r="AQ128" s="80"/>
      <c r="AR128" s="95"/>
    </row>
    <row r="129" spans="1:44" ht="15" customHeight="1">
      <c r="A129" s="384"/>
      <c r="B129" s="385"/>
      <c r="C129" s="126">
        <v>123</v>
      </c>
      <c r="D129" s="60"/>
      <c r="E129" s="19"/>
      <c r="F129" s="20"/>
      <c r="G129" s="20"/>
      <c r="H129" s="20"/>
      <c r="I129" s="21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80"/>
      <c r="AL129" s="22"/>
      <c r="AM129" s="80"/>
      <c r="AN129" s="80"/>
      <c r="AO129" s="80"/>
      <c r="AP129" s="80"/>
      <c r="AQ129" s="80"/>
      <c r="AR129" s="95"/>
    </row>
    <row r="130" spans="1:44" ht="15" customHeight="1">
      <c r="A130" s="384"/>
      <c r="B130" s="385"/>
      <c r="C130" s="126">
        <v>124</v>
      </c>
      <c r="D130" s="60"/>
      <c r="E130" s="19"/>
      <c r="F130" s="20"/>
      <c r="G130" s="20"/>
      <c r="H130" s="20"/>
      <c r="I130" s="21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80"/>
      <c r="AL130" s="22"/>
      <c r="AM130" s="80"/>
      <c r="AN130" s="80"/>
      <c r="AO130" s="80"/>
      <c r="AP130" s="80"/>
      <c r="AQ130" s="80"/>
      <c r="AR130" s="95"/>
    </row>
    <row r="131" spans="1:44" ht="15" customHeight="1" thickBot="1">
      <c r="A131" s="386"/>
      <c r="B131" s="387"/>
      <c r="C131" s="129">
        <v>125</v>
      </c>
      <c r="D131" s="63"/>
      <c r="E131" s="29"/>
      <c r="F131" s="30"/>
      <c r="G131" s="30"/>
      <c r="H131" s="30"/>
      <c r="I131" s="41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85"/>
      <c r="AL131" s="42"/>
      <c r="AM131" s="85"/>
      <c r="AN131" s="85"/>
      <c r="AO131" s="85"/>
      <c r="AP131" s="85"/>
      <c r="AQ131" s="85"/>
      <c r="AR131" s="100"/>
    </row>
    <row r="132" spans="1:44">
      <c r="Z132" s="104"/>
    </row>
  </sheetData>
  <mergeCells count="21">
    <mergeCell ref="A115:B119"/>
    <mergeCell ref="A120:B131"/>
    <mergeCell ref="A20:A71"/>
    <mergeCell ref="B20:B29"/>
    <mergeCell ref="B30:B37"/>
    <mergeCell ref="B38:B63"/>
    <mergeCell ref="B64:B71"/>
    <mergeCell ref="A75:A114"/>
    <mergeCell ref="B75:B82"/>
    <mergeCell ref="B83:B92"/>
    <mergeCell ref="B93:B102"/>
    <mergeCell ref="B103:B114"/>
    <mergeCell ref="A4:A19"/>
    <mergeCell ref="B4:B5"/>
    <mergeCell ref="B6:B7"/>
    <mergeCell ref="B8:B19"/>
    <mergeCell ref="E1:AQ1"/>
    <mergeCell ref="A2:A3"/>
    <mergeCell ref="B2:B3"/>
    <mergeCell ref="C2:C3"/>
    <mergeCell ref="D2:D3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R132"/>
  <sheetViews>
    <sheetView tabSelected="1" zoomScale="75" zoomScaleNormal="75" zoomScalePageLayoutView="75" workbookViewId="0">
      <selection activeCell="D132" sqref="D132"/>
    </sheetView>
  </sheetViews>
  <sheetFormatPr defaultColWidth="8.875" defaultRowHeight="13.5"/>
  <cols>
    <col min="1" max="2" width="3.5" customWidth="1"/>
    <col min="3" max="3" width="4.875" bestFit="1" customWidth="1"/>
    <col min="4" max="4" width="5.375" customWidth="1"/>
    <col min="5" max="44" width="6" customWidth="1"/>
  </cols>
  <sheetData>
    <row r="1" spans="1:44" ht="28.5" customHeight="1" thickBot="1">
      <c r="E1" s="371" t="s">
        <v>15</v>
      </c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</row>
    <row r="2" spans="1:44" ht="14.25" thickBot="1">
      <c r="A2" s="372" t="s">
        <v>47</v>
      </c>
      <c r="B2" s="372" t="s">
        <v>48</v>
      </c>
      <c r="C2" s="372" t="s">
        <v>148</v>
      </c>
      <c r="D2" s="374" t="s">
        <v>0</v>
      </c>
      <c r="E2" s="10">
        <v>1</v>
      </c>
      <c r="F2" s="11">
        <v>2</v>
      </c>
      <c r="G2" s="11">
        <v>3</v>
      </c>
      <c r="H2" s="11">
        <v>4</v>
      </c>
      <c r="I2" s="11">
        <v>5</v>
      </c>
      <c r="J2" s="11">
        <v>6</v>
      </c>
      <c r="K2" s="11">
        <v>7</v>
      </c>
      <c r="L2" s="11">
        <v>8</v>
      </c>
      <c r="M2" s="11">
        <v>9</v>
      </c>
      <c r="N2" s="11">
        <v>10</v>
      </c>
      <c r="O2" s="11">
        <v>11</v>
      </c>
      <c r="P2" s="11">
        <v>12</v>
      </c>
      <c r="Q2" s="11">
        <v>13</v>
      </c>
      <c r="R2" s="11">
        <v>14</v>
      </c>
      <c r="S2" s="11">
        <v>15</v>
      </c>
      <c r="T2" s="11">
        <v>16</v>
      </c>
      <c r="U2" s="11">
        <v>17</v>
      </c>
      <c r="V2" s="11">
        <v>18</v>
      </c>
      <c r="W2" s="11">
        <v>19</v>
      </c>
      <c r="X2" s="11">
        <v>20</v>
      </c>
      <c r="Y2" s="11">
        <v>21</v>
      </c>
      <c r="Z2" s="11">
        <v>22</v>
      </c>
      <c r="AA2" s="11">
        <v>23</v>
      </c>
      <c r="AB2" s="11">
        <v>24</v>
      </c>
      <c r="AC2" s="11">
        <v>25</v>
      </c>
      <c r="AD2" s="11">
        <v>26</v>
      </c>
      <c r="AE2" s="11">
        <v>27</v>
      </c>
      <c r="AF2" s="11">
        <v>28</v>
      </c>
      <c r="AG2" s="11">
        <v>29</v>
      </c>
      <c r="AH2" s="11">
        <v>30</v>
      </c>
      <c r="AI2" s="11">
        <v>31</v>
      </c>
      <c r="AJ2" s="11">
        <v>32</v>
      </c>
      <c r="AK2" s="11">
        <v>33</v>
      </c>
      <c r="AL2" s="11">
        <v>34</v>
      </c>
      <c r="AM2" s="11">
        <v>35</v>
      </c>
      <c r="AN2" s="11">
        <v>36</v>
      </c>
      <c r="AO2" s="11">
        <v>37</v>
      </c>
      <c r="AP2" s="11">
        <v>38</v>
      </c>
      <c r="AQ2" s="78">
        <v>39</v>
      </c>
      <c r="AR2" s="12">
        <v>40</v>
      </c>
    </row>
    <row r="3" spans="1:44" ht="27.75" customHeight="1" thickBot="1">
      <c r="A3" s="373"/>
      <c r="B3" s="373"/>
      <c r="C3" s="373"/>
      <c r="D3" s="375"/>
      <c r="E3" s="121"/>
      <c r="F3" s="115"/>
      <c r="G3" s="115"/>
      <c r="H3" s="115"/>
      <c r="I3" s="114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6"/>
      <c r="AL3" s="115"/>
      <c r="AM3" s="116"/>
      <c r="AN3" s="116"/>
      <c r="AO3" s="116"/>
      <c r="AP3" s="116"/>
      <c r="AQ3" s="116"/>
      <c r="AR3" s="117"/>
    </row>
    <row r="4" spans="1:44" ht="17.100000000000001" customHeight="1">
      <c r="A4" s="366" t="s">
        <v>49</v>
      </c>
      <c r="B4" s="366" t="s">
        <v>69</v>
      </c>
      <c r="C4" s="143">
        <v>1</v>
      </c>
      <c r="D4" s="59">
        <v>1</v>
      </c>
      <c r="E4" s="15"/>
      <c r="F4" s="16"/>
      <c r="G4" s="16"/>
      <c r="H4" s="16"/>
      <c r="I4" s="17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79"/>
      <c r="AL4" s="18"/>
      <c r="AM4" s="79"/>
      <c r="AN4" s="79"/>
      <c r="AO4" s="79"/>
      <c r="AP4" s="79"/>
      <c r="AQ4" s="79"/>
      <c r="AR4" s="94"/>
    </row>
    <row r="5" spans="1:44" ht="17.100000000000001" customHeight="1">
      <c r="A5" s="367"/>
      <c r="B5" s="367"/>
      <c r="C5" s="127">
        <v>2</v>
      </c>
      <c r="D5" s="61">
        <v>3</v>
      </c>
      <c r="E5" s="23"/>
      <c r="F5" s="24"/>
      <c r="G5" s="24"/>
      <c r="H5" s="24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81"/>
      <c r="AL5" s="26"/>
      <c r="AM5" s="81"/>
      <c r="AN5" s="81"/>
      <c r="AO5" s="81"/>
      <c r="AP5" s="81"/>
      <c r="AQ5" s="81"/>
      <c r="AR5" s="96"/>
    </row>
    <row r="6" spans="1:44" ht="17.100000000000001" customHeight="1">
      <c r="A6" s="367"/>
      <c r="B6" s="369" t="s">
        <v>70</v>
      </c>
      <c r="C6" s="125">
        <v>3</v>
      </c>
      <c r="D6" s="65">
        <v>2</v>
      </c>
      <c r="E6" s="37"/>
      <c r="F6" s="38"/>
      <c r="G6" s="38"/>
      <c r="H6" s="38"/>
      <c r="I6" s="3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84"/>
      <c r="AL6" s="40"/>
      <c r="AM6" s="84"/>
      <c r="AN6" s="84"/>
      <c r="AO6" s="84"/>
      <c r="AP6" s="84"/>
      <c r="AQ6" s="84"/>
      <c r="AR6" s="99"/>
    </row>
    <row r="7" spans="1:44" ht="17.100000000000001" customHeight="1">
      <c r="A7" s="367"/>
      <c r="B7" s="370"/>
      <c r="C7" s="216">
        <v>4</v>
      </c>
      <c r="D7" s="217">
        <v>4</v>
      </c>
      <c r="E7" s="218"/>
      <c r="F7" s="219"/>
      <c r="G7" s="219"/>
      <c r="H7" s="219"/>
      <c r="I7" s="220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2"/>
      <c r="AL7" s="221"/>
      <c r="AM7" s="222"/>
      <c r="AN7" s="222"/>
      <c r="AO7" s="222"/>
      <c r="AP7" s="222"/>
      <c r="AQ7" s="222"/>
      <c r="AR7" s="223"/>
    </row>
    <row r="8" spans="1:44" ht="17.100000000000001" customHeight="1">
      <c r="A8" s="367"/>
      <c r="B8" s="367" t="s">
        <v>71</v>
      </c>
      <c r="C8" s="128">
        <v>5</v>
      </c>
      <c r="D8" s="64">
        <v>2</v>
      </c>
      <c r="E8" s="33"/>
      <c r="F8" s="34"/>
      <c r="G8" s="34"/>
      <c r="H8" s="34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83"/>
      <c r="AL8" s="36"/>
      <c r="AM8" s="83"/>
      <c r="AN8" s="83"/>
      <c r="AO8" s="83"/>
      <c r="AP8" s="83"/>
      <c r="AQ8" s="83"/>
      <c r="AR8" s="98"/>
    </row>
    <row r="9" spans="1:44" ht="17.100000000000001" customHeight="1">
      <c r="A9" s="367"/>
      <c r="B9" s="367"/>
      <c r="C9" s="126">
        <v>6</v>
      </c>
      <c r="D9" s="60">
        <v>3</v>
      </c>
      <c r="E9" s="19"/>
      <c r="F9" s="20"/>
      <c r="G9" s="20"/>
      <c r="H9" s="20"/>
      <c r="I9" s="21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80"/>
      <c r="AL9" s="22"/>
      <c r="AM9" s="80"/>
      <c r="AN9" s="80"/>
      <c r="AO9" s="80"/>
      <c r="AP9" s="80"/>
      <c r="AQ9" s="80"/>
      <c r="AR9" s="95"/>
    </row>
    <row r="10" spans="1:44" ht="17.100000000000001" customHeight="1">
      <c r="A10" s="367"/>
      <c r="B10" s="367"/>
      <c r="C10" s="126">
        <v>7</v>
      </c>
      <c r="D10" s="60">
        <v>4</v>
      </c>
      <c r="E10" s="19"/>
      <c r="F10" s="20"/>
      <c r="G10" s="20"/>
      <c r="H10" s="20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80"/>
      <c r="AL10" s="22"/>
      <c r="AM10" s="80"/>
      <c r="AN10" s="80"/>
      <c r="AO10" s="80"/>
      <c r="AP10" s="80"/>
      <c r="AQ10" s="80"/>
      <c r="AR10" s="95"/>
    </row>
    <row r="11" spans="1:44" ht="17.100000000000001" customHeight="1">
      <c r="A11" s="367"/>
      <c r="B11" s="367"/>
      <c r="C11" s="214">
        <v>8</v>
      </c>
      <c r="D11" s="61">
        <v>3</v>
      </c>
      <c r="E11" s="23"/>
      <c r="F11" s="24"/>
      <c r="G11" s="24"/>
      <c r="H11" s="24"/>
      <c r="I11" s="25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81"/>
      <c r="AL11" s="26"/>
      <c r="AM11" s="81"/>
      <c r="AN11" s="81"/>
      <c r="AO11" s="81"/>
      <c r="AP11" s="81"/>
      <c r="AQ11" s="81"/>
      <c r="AR11" s="96"/>
    </row>
    <row r="12" spans="1:44" ht="17.100000000000001" customHeight="1">
      <c r="A12" s="367"/>
      <c r="B12" s="367"/>
      <c r="C12" s="126">
        <v>9</v>
      </c>
      <c r="D12" s="60">
        <v>2</v>
      </c>
      <c r="E12" s="19"/>
      <c r="F12" s="20"/>
      <c r="G12" s="20"/>
      <c r="H12" s="20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80"/>
      <c r="AL12" s="22"/>
      <c r="AM12" s="80"/>
      <c r="AN12" s="80"/>
      <c r="AO12" s="80"/>
      <c r="AP12" s="80"/>
      <c r="AQ12" s="80"/>
      <c r="AR12" s="95"/>
    </row>
    <row r="13" spans="1:44" ht="17.100000000000001" customHeight="1">
      <c r="A13" s="367"/>
      <c r="B13" s="367"/>
      <c r="C13" s="126">
        <v>10</v>
      </c>
      <c r="D13" s="60">
        <v>4</v>
      </c>
      <c r="E13" s="19"/>
      <c r="F13" s="20"/>
      <c r="G13" s="20"/>
      <c r="H13" s="20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80"/>
      <c r="AL13" s="22"/>
      <c r="AM13" s="80"/>
      <c r="AN13" s="80"/>
      <c r="AO13" s="80"/>
      <c r="AP13" s="80"/>
      <c r="AQ13" s="80"/>
      <c r="AR13" s="95"/>
    </row>
    <row r="14" spans="1:44" ht="17.100000000000001" customHeight="1">
      <c r="A14" s="367"/>
      <c r="B14" s="367"/>
      <c r="C14" s="126">
        <v>11</v>
      </c>
      <c r="D14" s="60">
        <v>2</v>
      </c>
      <c r="E14" s="19"/>
      <c r="F14" s="20"/>
      <c r="G14" s="20"/>
      <c r="H14" s="20"/>
      <c r="I14" s="21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80"/>
      <c r="AL14" s="22"/>
      <c r="AM14" s="80"/>
      <c r="AN14" s="80"/>
      <c r="AO14" s="80"/>
      <c r="AP14" s="80"/>
      <c r="AQ14" s="80"/>
      <c r="AR14" s="95"/>
    </row>
    <row r="15" spans="1:44" ht="17.100000000000001" customHeight="1">
      <c r="A15" s="367"/>
      <c r="B15" s="367"/>
      <c r="C15" s="126">
        <v>12</v>
      </c>
      <c r="D15" s="60">
        <v>4</v>
      </c>
      <c r="E15" s="19"/>
      <c r="F15" s="20"/>
      <c r="G15" s="20"/>
      <c r="H15" s="20"/>
      <c r="I15" s="21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80"/>
      <c r="AL15" s="22"/>
      <c r="AM15" s="80"/>
      <c r="AN15" s="80"/>
      <c r="AO15" s="80"/>
      <c r="AP15" s="80"/>
      <c r="AQ15" s="80"/>
      <c r="AR15" s="95"/>
    </row>
    <row r="16" spans="1:44" ht="17.100000000000001" customHeight="1">
      <c r="A16" s="367"/>
      <c r="B16" s="367"/>
      <c r="C16" s="126">
        <v>13</v>
      </c>
      <c r="D16" s="60">
        <v>3</v>
      </c>
      <c r="E16" s="19"/>
      <c r="F16" s="20"/>
      <c r="G16" s="20"/>
      <c r="H16" s="20"/>
      <c r="I16" s="21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80"/>
      <c r="AL16" s="22"/>
      <c r="AM16" s="80"/>
      <c r="AN16" s="80"/>
      <c r="AO16" s="80"/>
      <c r="AP16" s="80"/>
      <c r="AQ16" s="80"/>
      <c r="AR16" s="95"/>
    </row>
    <row r="17" spans="1:44" ht="17.100000000000001" customHeight="1">
      <c r="A17" s="367"/>
      <c r="B17" s="367"/>
      <c r="C17" s="126">
        <v>14</v>
      </c>
      <c r="D17" s="60">
        <v>1</v>
      </c>
      <c r="E17" s="19"/>
      <c r="F17" s="20"/>
      <c r="G17" s="20"/>
      <c r="H17" s="20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80"/>
      <c r="AL17" s="22"/>
      <c r="AM17" s="80"/>
      <c r="AN17" s="80"/>
      <c r="AO17" s="80"/>
      <c r="AP17" s="80"/>
      <c r="AQ17" s="80"/>
      <c r="AR17" s="95"/>
    </row>
    <row r="18" spans="1:44" ht="17.100000000000001" customHeight="1">
      <c r="A18" s="367"/>
      <c r="B18" s="367"/>
      <c r="C18" s="126">
        <v>15</v>
      </c>
      <c r="D18" s="60">
        <v>5</v>
      </c>
      <c r="E18" s="19"/>
      <c r="F18" s="20"/>
      <c r="G18" s="20"/>
      <c r="H18" s="20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80"/>
      <c r="AL18" s="22"/>
      <c r="AM18" s="80"/>
      <c r="AN18" s="80"/>
      <c r="AO18" s="80"/>
      <c r="AP18" s="80"/>
      <c r="AQ18" s="80"/>
      <c r="AR18" s="95"/>
    </row>
    <row r="19" spans="1:44" ht="17.100000000000001" customHeight="1" thickBot="1">
      <c r="A19" s="368"/>
      <c r="B19" s="368"/>
      <c r="C19" s="129">
        <v>16</v>
      </c>
      <c r="D19" s="61">
        <v>1</v>
      </c>
      <c r="E19" s="29"/>
      <c r="F19" s="30"/>
      <c r="G19" s="30"/>
      <c r="H19" s="30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82"/>
      <c r="AL19" s="32"/>
      <c r="AM19" s="82"/>
      <c r="AN19" s="82"/>
      <c r="AO19" s="82"/>
      <c r="AP19" s="82"/>
      <c r="AQ19" s="82"/>
      <c r="AR19" s="97"/>
    </row>
    <row r="20" spans="1:44" ht="17.100000000000001" customHeight="1">
      <c r="A20" s="366" t="s">
        <v>50</v>
      </c>
      <c r="B20" s="366" t="s">
        <v>72</v>
      </c>
      <c r="C20" s="142">
        <v>17</v>
      </c>
      <c r="D20" s="62">
        <v>1</v>
      </c>
      <c r="E20" s="27"/>
      <c r="F20" s="28"/>
      <c r="G20" s="28"/>
      <c r="H20" s="28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79"/>
      <c r="AL20" s="18"/>
      <c r="AM20" s="79"/>
      <c r="AN20" s="79"/>
      <c r="AO20" s="79"/>
      <c r="AP20" s="79"/>
      <c r="AQ20" s="79"/>
      <c r="AR20" s="94"/>
    </row>
    <row r="21" spans="1:44" ht="17.100000000000001" customHeight="1">
      <c r="A21" s="367"/>
      <c r="B21" s="367"/>
      <c r="C21" s="126">
        <v>18</v>
      </c>
      <c r="D21" s="60">
        <v>2</v>
      </c>
      <c r="E21" s="19"/>
      <c r="F21" s="20"/>
      <c r="G21" s="20"/>
      <c r="H21" s="20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80"/>
      <c r="AL21" s="22"/>
      <c r="AM21" s="80"/>
      <c r="AN21" s="80"/>
      <c r="AO21" s="80"/>
      <c r="AP21" s="80"/>
      <c r="AQ21" s="80"/>
      <c r="AR21" s="95"/>
    </row>
    <row r="22" spans="1:44" ht="17.100000000000001" customHeight="1">
      <c r="A22" s="367"/>
      <c r="B22" s="367"/>
      <c r="C22" s="215">
        <v>19</v>
      </c>
      <c r="D22" s="64">
        <v>5</v>
      </c>
      <c r="E22" s="19"/>
      <c r="F22" s="20"/>
      <c r="G22" s="20"/>
      <c r="H22" s="20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80"/>
      <c r="AL22" s="22"/>
      <c r="AM22" s="80"/>
      <c r="AN22" s="80"/>
      <c r="AO22" s="80"/>
      <c r="AP22" s="80"/>
      <c r="AQ22" s="80"/>
      <c r="AR22" s="95"/>
    </row>
    <row r="23" spans="1:44" ht="17.100000000000001" customHeight="1">
      <c r="A23" s="367"/>
      <c r="B23" s="367"/>
      <c r="C23" s="126">
        <v>20</v>
      </c>
      <c r="D23" s="64">
        <v>4</v>
      </c>
      <c r="E23" s="19"/>
      <c r="F23" s="20"/>
      <c r="G23" s="20"/>
      <c r="H23" s="20"/>
      <c r="I23" s="21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80"/>
      <c r="AL23" s="22"/>
      <c r="AM23" s="80"/>
      <c r="AN23" s="80"/>
      <c r="AO23" s="80"/>
      <c r="AP23" s="80"/>
      <c r="AQ23" s="80"/>
      <c r="AR23" s="95"/>
    </row>
    <row r="24" spans="1:44" ht="17.100000000000001" customHeight="1">
      <c r="A24" s="367"/>
      <c r="B24" s="367"/>
      <c r="C24" s="126">
        <v>21</v>
      </c>
      <c r="D24" s="60">
        <v>1</v>
      </c>
      <c r="E24" s="19"/>
      <c r="F24" s="20"/>
      <c r="G24" s="20"/>
      <c r="H24" s="20"/>
      <c r="I24" s="21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80"/>
      <c r="AL24" s="22"/>
      <c r="AM24" s="80"/>
      <c r="AN24" s="80"/>
      <c r="AO24" s="80"/>
      <c r="AP24" s="80"/>
      <c r="AQ24" s="80"/>
      <c r="AR24" s="95"/>
    </row>
    <row r="25" spans="1:44" ht="17.100000000000001" customHeight="1">
      <c r="A25" s="367"/>
      <c r="B25" s="367"/>
      <c r="C25" s="126">
        <v>22</v>
      </c>
      <c r="D25" s="61">
        <v>5</v>
      </c>
      <c r="E25" s="19"/>
      <c r="F25" s="20"/>
      <c r="G25" s="20"/>
      <c r="H25" s="20"/>
      <c r="I25" s="21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80"/>
      <c r="AL25" s="22"/>
      <c r="AM25" s="80"/>
      <c r="AN25" s="80"/>
      <c r="AO25" s="80"/>
      <c r="AP25" s="80"/>
      <c r="AQ25" s="80"/>
      <c r="AR25" s="95"/>
    </row>
    <row r="26" spans="1:44" ht="17.100000000000001" customHeight="1">
      <c r="A26" s="367"/>
      <c r="B26" s="367"/>
      <c r="C26" s="126">
        <v>23</v>
      </c>
      <c r="D26" s="60">
        <v>3</v>
      </c>
      <c r="E26" s="19"/>
      <c r="F26" s="20"/>
      <c r="G26" s="20"/>
      <c r="H26" s="20"/>
      <c r="I26" s="21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80"/>
      <c r="AL26" s="22"/>
      <c r="AM26" s="80"/>
      <c r="AN26" s="80"/>
      <c r="AO26" s="80"/>
      <c r="AP26" s="80"/>
      <c r="AQ26" s="80"/>
      <c r="AR26" s="95"/>
    </row>
    <row r="27" spans="1:44" ht="17.100000000000001" customHeight="1">
      <c r="A27" s="367"/>
      <c r="B27" s="367"/>
      <c r="C27" s="126">
        <v>24</v>
      </c>
      <c r="D27" s="60">
        <v>4</v>
      </c>
      <c r="E27" s="19"/>
      <c r="F27" s="20"/>
      <c r="G27" s="20"/>
      <c r="H27" s="20"/>
      <c r="I27" s="2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80"/>
      <c r="AL27" s="22"/>
      <c r="AM27" s="80"/>
      <c r="AN27" s="80"/>
      <c r="AO27" s="80"/>
      <c r="AP27" s="80"/>
      <c r="AQ27" s="80"/>
      <c r="AR27" s="95"/>
    </row>
    <row r="28" spans="1:44" ht="17.100000000000001" customHeight="1">
      <c r="A28" s="367"/>
      <c r="B28" s="367"/>
      <c r="C28" s="126">
        <v>25</v>
      </c>
      <c r="D28" s="60">
        <v>2</v>
      </c>
      <c r="E28" s="19"/>
      <c r="F28" s="20"/>
      <c r="G28" s="20"/>
      <c r="H28" s="20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80"/>
      <c r="AL28" s="22"/>
      <c r="AM28" s="80"/>
      <c r="AN28" s="80"/>
      <c r="AO28" s="80"/>
      <c r="AP28" s="80"/>
      <c r="AQ28" s="80"/>
      <c r="AR28" s="95"/>
    </row>
    <row r="29" spans="1:44" ht="17.100000000000001" customHeight="1">
      <c r="A29" s="367"/>
      <c r="B29" s="367"/>
      <c r="C29" s="127">
        <v>26</v>
      </c>
      <c r="D29" s="61">
        <v>3</v>
      </c>
      <c r="E29" s="23"/>
      <c r="F29" s="24"/>
      <c r="G29" s="24"/>
      <c r="H29" s="24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81"/>
      <c r="AL29" s="26"/>
      <c r="AM29" s="81"/>
      <c r="AN29" s="81"/>
      <c r="AO29" s="81"/>
      <c r="AP29" s="81"/>
      <c r="AQ29" s="81"/>
      <c r="AR29" s="96"/>
    </row>
    <row r="30" spans="1:44" ht="17.100000000000001" customHeight="1">
      <c r="A30" s="367"/>
      <c r="B30" s="388" t="s">
        <v>73</v>
      </c>
      <c r="C30" s="125">
        <v>27</v>
      </c>
      <c r="D30" s="65">
        <v>5</v>
      </c>
      <c r="E30" s="359"/>
      <c r="F30" s="38"/>
      <c r="G30" s="38"/>
      <c r="H30" s="3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99"/>
    </row>
    <row r="31" spans="1:44" ht="17.100000000000001" customHeight="1">
      <c r="A31" s="367"/>
      <c r="B31" s="389"/>
      <c r="C31" s="126">
        <v>28</v>
      </c>
      <c r="D31" s="60">
        <v>2</v>
      </c>
      <c r="E31" s="360"/>
      <c r="F31" s="20"/>
      <c r="G31" s="20"/>
      <c r="H31" s="20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95"/>
    </row>
    <row r="32" spans="1:44" ht="17.100000000000001" customHeight="1">
      <c r="A32" s="367"/>
      <c r="B32" s="389"/>
      <c r="C32" s="126">
        <v>29</v>
      </c>
      <c r="D32" s="60">
        <v>5</v>
      </c>
      <c r="E32" s="360"/>
      <c r="F32" s="20"/>
      <c r="G32" s="20"/>
      <c r="H32" s="20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95"/>
    </row>
    <row r="33" spans="1:44" ht="17.100000000000001" customHeight="1">
      <c r="A33" s="367"/>
      <c r="B33" s="389"/>
      <c r="C33" s="126">
        <v>30</v>
      </c>
      <c r="D33" s="60">
        <v>1</v>
      </c>
      <c r="E33" s="360"/>
      <c r="F33" s="20"/>
      <c r="G33" s="20"/>
      <c r="H33" s="20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95"/>
    </row>
    <row r="34" spans="1:44" ht="17.100000000000001" customHeight="1">
      <c r="A34" s="367"/>
      <c r="B34" s="389"/>
      <c r="C34" s="126">
        <v>31</v>
      </c>
      <c r="D34" s="60">
        <v>3</v>
      </c>
      <c r="E34" s="360"/>
      <c r="F34" s="20"/>
      <c r="G34" s="20"/>
      <c r="H34" s="20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95"/>
    </row>
    <row r="35" spans="1:44" ht="17.100000000000001" customHeight="1">
      <c r="A35" s="367"/>
      <c r="B35" s="389"/>
      <c r="C35" s="126">
        <v>32</v>
      </c>
      <c r="D35" s="60">
        <v>1</v>
      </c>
      <c r="E35" s="360"/>
      <c r="F35" s="20"/>
      <c r="G35" s="20"/>
      <c r="H35" s="20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95"/>
    </row>
    <row r="36" spans="1:44" ht="17.100000000000001" customHeight="1">
      <c r="A36" s="367"/>
      <c r="B36" s="389"/>
      <c r="C36" s="126">
        <v>33</v>
      </c>
      <c r="D36" s="60">
        <v>3</v>
      </c>
      <c r="E36" s="360"/>
      <c r="F36" s="20"/>
      <c r="G36" s="20"/>
      <c r="H36" s="20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95"/>
    </row>
    <row r="37" spans="1:44" ht="17.100000000000001" customHeight="1">
      <c r="A37" s="367"/>
      <c r="B37" s="390"/>
      <c r="C37" s="216">
        <v>34</v>
      </c>
      <c r="D37" s="217">
        <v>4</v>
      </c>
      <c r="E37" s="361"/>
      <c r="F37" s="219"/>
      <c r="G37" s="219"/>
      <c r="H37" s="219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3"/>
    </row>
    <row r="38" spans="1:44" ht="17.100000000000001" customHeight="1">
      <c r="A38" s="367"/>
      <c r="B38" s="391" t="s">
        <v>74</v>
      </c>
      <c r="C38" s="125">
        <v>35</v>
      </c>
      <c r="D38" s="65">
        <v>3</v>
      </c>
      <c r="E38" s="37"/>
      <c r="F38" s="38"/>
      <c r="G38" s="38"/>
      <c r="H38" s="38"/>
      <c r="I38" s="39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84"/>
      <c r="AL38" s="40"/>
      <c r="AM38" s="84"/>
      <c r="AN38" s="84"/>
      <c r="AO38" s="84"/>
      <c r="AP38" s="84"/>
      <c r="AQ38" s="84"/>
      <c r="AR38" s="99"/>
    </row>
    <row r="39" spans="1:44" ht="17.100000000000001" customHeight="1">
      <c r="A39" s="367"/>
      <c r="B39" s="392"/>
      <c r="C39" s="126">
        <v>36</v>
      </c>
      <c r="D39" s="60">
        <v>5</v>
      </c>
      <c r="E39" s="19"/>
      <c r="F39" s="20"/>
      <c r="G39" s="20"/>
      <c r="H39" s="20"/>
      <c r="I39" s="21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80"/>
      <c r="AL39" s="22"/>
      <c r="AM39" s="80"/>
      <c r="AN39" s="80"/>
      <c r="AO39" s="80"/>
      <c r="AP39" s="80"/>
      <c r="AQ39" s="80"/>
      <c r="AR39" s="95"/>
    </row>
    <row r="40" spans="1:44" ht="17.100000000000001" customHeight="1">
      <c r="A40" s="367"/>
      <c r="B40" s="392"/>
      <c r="C40" s="126">
        <v>37</v>
      </c>
      <c r="D40" s="60">
        <v>4</v>
      </c>
      <c r="E40" s="19"/>
      <c r="F40" s="20"/>
      <c r="G40" s="20"/>
      <c r="H40" s="20"/>
      <c r="I40" s="21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80"/>
      <c r="AL40" s="22"/>
      <c r="AM40" s="80"/>
      <c r="AN40" s="80"/>
      <c r="AO40" s="80"/>
      <c r="AP40" s="80"/>
      <c r="AQ40" s="80"/>
      <c r="AR40" s="95"/>
    </row>
    <row r="41" spans="1:44" ht="17.100000000000001" customHeight="1">
      <c r="A41" s="367"/>
      <c r="B41" s="392"/>
      <c r="C41" s="126">
        <v>38</v>
      </c>
      <c r="D41" s="60">
        <v>1</v>
      </c>
      <c r="E41" s="19"/>
      <c r="F41" s="20"/>
      <c r="G41" s="20"/>
      <c r="H41" s="20"/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80"/>
      <c r="AL41" s="22"/>
      <c r="AM41" s="80"/>
      <c r="AN41" s="80"/>
      <c r="AO41" s="80"/>
      <c r="AP41" s="80"/>
      <c r="AQ41" s="80"/>
      <c r="AR41" s="95"/>
    </row>
    <row r="42" spans="1:44" ht="17.100000000000001" customHeight="1">
      <c r="A42" s="367"/>
      <c r="B42" s="392"/>
      <c r="C42" s="126">
        <v>39</v>
      </c>
      <c r="D42" s="60">
        <v>4</v>
      </c>
      <c r="E42" s="19"/>
      <c r="F42" s="20"/>
      <c r="G42" s="20"/>
      <c r="H42" s="20"/>
      <c r="I42" s="21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80"/>
      <c r="AL42" s="22"/>
      <c r="AM42" s="80"/>
      <c r="AN42" s="80"/>
      <c r="AO42" s="80"/>
      <c r="AP42" s="80"/>
      <c r="AQ42" s="80"/>
      <c r="AR42" s="95"/>
    </row>
    <row r="43" spans="1:44" ht="17.100000000000001" customHeight="1">
      <c r="A43" s="367"/>
      <c r="B43" s="392"/>
      <c r="C43" s="126">
        <v>40</v>
      </c>
      <c r="D43" s="60">
        <v>1</v>
      </c>
      <c r="E43" s="19"/>
      <c r="F43" s="20"/>
      <c r="G43" s="20"/>
      <c r="H43" s="20"/>
      <c r="I43" s="2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80"/>
      <c r="AL43" s="22"/>
      <c r="AM43" s="80"/>
      <c r="AN43" s="80"/>
      <c r="AO43" s="80"/>
      <c r="AP43" s="80"/>
      <c r="AQ43" s="80"/>
      <c r="AR43" s="95"/>
    </row>
    <row r="44" spans="1:44" ht="17.100000000000001" customHeight="1">
      <c r="A44" s="367"/>
      <c r="B44" s="392"/>
      <c r="C44" s="126">
        <v>41</v>
      </c>
      <c r="D44" s="60">
        <v>3</v>
      </c>
      <c r="E44" s="19"/>
      <c r="F44" s="20"/>
      <c r="G44" s="20"/>
      <c r="H44" s="20"/>
      <c r="I44" s="21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80"/>
      <c r="AL44" s="22"/>
      <c r="AM44" s="80"/>
      <c r="AN44" s="80"/>
      <c r="AO44" s="80"/>
      <c r="AP44" s="80"/>
      <c r="AQ44" s="80"/>
      <c r="AR44" s="95"/>
    </row>
    <row r="45" spans="1:44" ht="17.100000000000001" customHeight="1">
      <c r="A45" s="367"/>
      <c r="B45" s="392"/>
      <c r="C45" s="126">
        <v>42</v>
      </c>
      <c r="D45" s="60">
        <v>5</v>
      </c>
      <c r="E45" s="19"/>
      <c r="F45" s="20"/>
      <c r="G45" s="20"/>
      <c r="H45" s="20"/>
      <c r="I45" s="2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80"/>
      <c r="AL45" s="22"/>
      <c r="AM45" s="80"/>
      <c r="AN45" s="80"/>
      <c r="AO45" s="80"/>
      <c r="AP45" s="80"/>
      <c r="AQ45" s="80"/>
      <c r="AR45" s="95"/>
    </row>
    <row r="46" spans="1:44" ht="17.100000000000001" customHeight="1">
      <c r="A46" s="367"/>
      <c r="B46" s="392"/>
      <c r="C46" s="126">
        <v>43</v>
      </c>
      <c r="D46" s="60">
        <v>3</v>
      </c>
      <c r="E46" s="19"/>
      <c r="F46" s="20"/>
      <c r="G46" s="20"/>
      <c r="H46" s="20"/>
      <c r="I46" s="2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80"/>
      <c r="AL46" s="22"/>
      <c r="AM46" s="80"/>
      <c r="AN46" s="80"/>
      <c r="AO46" s="80"/>
      <c r="AP46" s="80"/>
      <c r="AQ46" s="80"/>
      <c r="AR46" s="95"/>
    </row>
    <row r="47" spans="1:44" ht="17.100000000000001" customHeight="1">
      <c r="A47" s="367"/>
      <c r="B47" s="392"/>
      <c r="C47" s="126">
        <v>44</v>
      </c>
      <c r="D47" s="60">
        <v>5</v>
      </c>
      <c r="E47" s="19"/>
      <c r="F47" s="20"/>
      <c r="G47" s="20"/>
      <c r="H47" s="20"/>
      <c r="I47" s="21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80"/>
      <c r="AL47" s="22"/>
      <c r="AM47" s="80"/>
      <c r="AN47" s="80"/>
      <c r="AO47" s="80"/>
      <c r="AP47" s="80"/>
      <c r="AQ47" s="80"/>
      <c r="AR47" s="95"/>
    </row>
    <row r="48" spans="1:44" ht="17.100000000000001" customHeight="1">
      <c r="A48" s="367"/>
      <c r="B48" s="392"/>
      <c r="C48" s="126">
        <v>45</v>
      </c>
      <c r="D48" s="60">
        <v>2</v>
      </c>
      <c r="E48" s="19"/>
      <c r="F48" s="20"/>
      <c r="G48" s="20"/>
      <c r="H48" s="20"/>
      <c r="I48" s="21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80"/>
      <c r="AL48" s="22"/>
      <c r="AM48" s="80"/>
      <c r="AN48" s="80"/>
      <c r="AO48" s="80"/>
      <c r="AP48" s="80"/>
      <c r="AQ48" s="80"/>
      <c r="AR48" s="95"/>
    </row>
    <row r="49" spans="1:44" ht="17.100000000000001" customHeight="1">
      <c r="A49" s="367"/>
      <c r="B49" s="392"/>
      <c r="C49" s="126">
        <v>46</v>
      </c>
      <c r="D49" s="60">
        <v>3</v>
      </c>
      <c r="E49" s="19"/>
      <c r="F49" s="20"/>
      <c r="G49" s="20"/>
      <c r="H49" s="20"/>
      <c r="I49" s="21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80"/>
      <c r="AL49" s="22"/>
      <c r="AM49" s="80"/>
      <c r="AN49" s="80"/>
      <c r="AO49" s="80"/>
      <c r="AP49" s="80"/>
      <c r="AQ49" s="80"/>
      <c r="AR49" s="95"/>
    </row>
    <row r="50" spans="1:44" ht="17.100000000000001" customHeight="1">
      <c r="A50" s="367"/>
      <c r="B50" s="392"/>
      <c r="C50" s="126">
        <v>47</v>
      </c>
      <c r="D50" s="60">
        <v>2</v>
      </c>
      <c r="E50" s="19"/>
      <c r="F50" s="20"/>
      <c r="G50" s="20"/>
      <c r="H50" s="20"/>
      <c r="I50" s="21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80"/>
      <c r="AL50" s="22"/>
      <c r="AM50" s="80"/>
      <c r="AN50" s="80"/>
      <c r="AO50" s="80"/>
      <c r="AP50" s="80"/>
      <c r="AQ50" s="80"/>
      <c r="AR50" s="95"/>
    </row>
    <row r="51" spans="1:44" ht="17.100000000000001" customHeight="1">
      <c r="A51" s="367"/>
      <c r="B51" s="392"/>
      <c r="C51" s="126">
        <v>48</v>
      </c>
      <c r="D51" s="60">
        <v>5</v>
      </c>
      <c r="E51" s="19"/>
      <c r="F51" s="20"/>
      <c r="G51" s="20"/>
      <c r="H51" s="20"/>
      <c r="I51" s="21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80"/>
      <c r="AL51" s="22"/>
      <c r="AM51" s="80"/>
      <c r="AN51" s="80"/>
      <c r="AO51" s="80"/>
      <c r="AP51" s="80"/>
      <c r="AQ51" s="80"/>
      <c r="AR51" s="95"/>
    </row>
    <row r="52" spans="1:44" ht="17.100000000000001" customHeight="1">
      <c r="A52" s="367"/>
      <c r="B52" s="392"/>
      <c r="C52" s="126">
        <v>49</v>
      </c>
      <c r="D52" s="60">
        <v>1</v>
      </c>
      <c r="E52" s="19"/>
      <c r="F52" s="20"/>
      <c r="G52" s="20"/>
      <c r="H52" s="20"/>
      <c r="I52" s="21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80"/>
      <c r="AL52" s="22"/>
      <c r="AM52" s="80"/>
      <c r="AN52" s="80"/>
      <c r="AO52" s="80"/>
      <c r="AP52" s="80"/>
      <c r="AQ52" s="80"/>
      <c r="AR52" s="95"/>
    </row>
    <row r="53" spans="1:44" ht="17.100000000000001" customHeight="1">
      <c r="A53" s="367"/>
      <c r="B53" s="392"/>
      <c r="C53" s="126">
        <v>50</v>
      </c>
      <c r="D53" s="60">
        <v>4</v>
      </c>
      <c r="E53" s="19"/>
      <c r="F53" s="20"/>
      <c r="G53" s="20"/>
      <c r="H53" s="20"/>
      <c r="I53" s="21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80"/>
      <c r="AL53" s="22"/>
      <c r="AM53" s="80"/>
      <c r="AN53" s="80"/>
      <c r="AO53" s="80"/>
      <c r="AP53" s="80"/>
      <c r="AQ53" s="80"/>
      <c r="AR53" s="95"/>
    </row>
    <row r="54" spans="1:44" ht="17.100000000000001" customHeight="1">
      <c r="A54" s="367"/>
      <c r="B54" s="392"/>
      <c r="C54" s="126">
        <v>51</v>
      </c>
      <c r="D54" s="60">
        <v>4</v>
      </c>
      <c r="E54" s="19"/>
      <c r="F54" s="20"/>
      <c r="G54" s="20"/>
      <c r="H54" s="20"/>
      <c r="I54" s="21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80"/>
      <c r="AL54" s="22"/>
      <c r="AM54" s="80"/>
      <c r="AN54" s="80"/>
      <c r="AO54" s="80"/>
      <c r="AP54" s="80"/>
      <c r="AQ54" s="80"/>
      <c r="AR54" s="95"/>
    </row>
    <row r="55" spans="1:44" ht="17.100000000000001" customHeight="1">
      <c r="A55" s="367"/>
      <c r="B55" s="392"/>
      <c r="C55" s="126">
        <v>52</v>
      </c>
      <c r="D55" s="60">
        <v>2</v>
      </c>
      <c r="E55" s="19"/>
      <c r="F55" s="20"/>
      <c r="G55" s="20"/>
      <c r="H55" s="20"/>
      <c r="I55" s="21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80"/>
      <c r="AL55" s="22"/>
      <c r="AM55" s="80"/>
      <c r="AN55" s="80"/>
      <c r="AO55" s="80"/>
      <c r="AP55" s="80"/>
      <c r="AQ55" s="80"/>
      <c r="AR55" s="95"/>
    </row>
    <row r="56" spans="1:44" ht="17.100000000000001" customHeight="1">
      <c r="A56" s="367"/>
      <c r="B56" s="392"/>
      <c r="C56" s="126">
        <v>53</v>
      </c>
      <c r="D56" s="60">
        <v>3</v>
      </c>
      <c r="E56" s="19"/>
      <c r="F56" s="20"/>
      <c r="G56" s="20"/>
      <c r="H56" s="20"/>
      <c r="I56" s="21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80"/>
      <c r="AL56" s="22"/>
      <c r="AM56" s="80"/>
      <c r="AN56" s="80"/>
      <c r="AO56" s="80"/>
      <c r="AP56" s="80"/>
      <c r="AQ56" s="80"/>
      <c r="AR56" s="95"/>
    </row>
    <row r="57" spans="1:44" ht="17.100000000000001" customHeight="1">
      <c r="A57" s="367"/>
      <c r="B57" s="392"/>
      <c r="C57" s="126">
        <v>54</v>
      </c>
      <c r="D57" s="60">
        <v>1</v>
      </c>
      <c r="E57" s="19"/>
      <c r="F57" s="20"/>
      <c r="G57" s="20"/>
      <c r="H57" s="20"/>
      <c r="I57" s="21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80"/>
      <c r="AL57" s="22"/>
      <c r="AM57" s="80"/>
      <c r="AN57" s="80"/>
      <c r="AO57" s="80"/>
      <c r="AP57" s="80"/>
      <c r="AQ57" s="80"/>
      <c r="AR57" s="95"/>
    </row>
    <row r="58" spans="1:44" ht="17.100000000000001" customHeight="1">
      <c r="A58" s="367"/>
      <c r="B58" s="392"/>
      <c r="C58" s="126">
        <v>55</v>
      </c>
      <c r="D58" s="60">
        <v>5</v>
      </c>
      <c r="E58" s="19"/>
      <c r="F58" s="20"/>
      <c r="G58" s="20"/>
      <c r="H58" s="20"/>
      <c r="I58" s="21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80"/>
      <c r="AL58" s="22"/>
      <c r="AM58" s="80"/>
      <c r="AN58" s="80"/>
      <c r="AO58" s="80"/>
      <c r="AP58" s="80"/>
      <c r="AQ58" s="80"/>
      <c r="AR58" s="95"/>
    </row>
    <row r="59" spans="1:44" ht="17.100000000000001" customHeight="1">
      <c r="A59" s="367"/>
      <c r="B59" s="392"/>
      <c r="C59" s="126">
        <v>56</v>
      </c>
      <c r="D59" s="60">
        <v>2</v>
      </c>
      <c r="E59" s="19"/>
      <c r="F59" s="20"/>
      <c r="G59" s="20"/>
      <c r="H59" s="20"/>
      <c r="I59" s="21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80"/>
      <c r="AL59" s="22"/>
      <c r="AM59" s="80"/>
      <c r="AN59" s="80"/>
      <c r="AO59" s="80"/>
      <c r="AP59" s="80"/>
      <c r="AQ59" s="80"/>
      <c r="AR59" s="95"/>
    </row>
    <row r="60" spans="1:44" ht="15" customHeight="1">
      <c r="A60" s="367"/>
      <c r="B60" s="392"/>
      <c r="C60" s="126">
        <v>57</v>
      </c>
      <c r="D60" s="60">
        <v>3</v>
      </c>
      <c r="E60" s="19"/>
      <c r="F60" s="20"/>
      <c r="G60" s="20"/>
      <c r="H60" s="20"/>
      <c r="I60" s="21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80"/>
      <c r="AL60" s="22"/>
      <c r="AM60" s="80"/>
      <c r="AN60" s="80"/>
      <c r="AO60" s="80"/>
      <c r="AP60" s="80"/>
      <c r="AQ60" s="80"/>
      <c r="AR60" s="95"/>
    </row>
    <row r="61" spans="1:44" ht="15" customHeight="1">
      <c r="A61" s="367"/>
      <c r="B61" s="392"/>
      <c r="C61" s="126">
        <v>58</v>
      </c>
      <c r="D61" s="60">
        <v>3</v>
      </c>
      <c r="E61" s="19"/>
      <c r="F61" s="20"/>
      <c r="G61" s="20"/>
      <c r="H61" s="20"/>
      <c r="I61" s="21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80"/>
      <c r="AL61" s="22"/>
      <c r="AM61" s="80"/>
      <c r="AN61" s="80"/>
      <c r="AO61" s="80"/>
      <c r="AP61" s="80"/>
      <c r="AQ61" s="80"/>
      <c r="AR61" s="95"/>
    </row>
    <row r="62" spans="1:44" ht="15" customHeight="1">
      <c r="A62" s="367"/>
      <c r="B62" s="392"/>
      <c r="C62" s="126">
        <v>59</v>
      </c>
      <c r="D62" s="60">
        <v>3</v>
      </c>
      <c r="E62" s="19"/>
      <c r="F62" s="20"/>
      <c r="G62" s="20"/>
      <c r="H62" s="20"/>
      <c r="I62" s="21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80"/>
      <c r="AL62" s="22"/>
      <c r="AM62" s="80"/>
      <c r="AN62" s="80"/>
      <c r="AO62" s="80"/>
      <c r="AP62" s="80"/>
      <c r="AQ62" s="80"/>
      <c r="AR62" s="95"/>
    </row>
    <row r="63" spans="1:44" ht="15" customHeight="1">
      <c r="A63" s="367"/>
      <c r="B63" s="393"/>
      <c r="C63" s="216">
        <v>60</v>
      </c>
      <c r="D63" s="217">
        <v>2</v>
      </c>
      <c r="E63" s="218"/>
      <c r="F63" s="219"/>
      <c r="G63" s="219"/>
      <c r="H63" s="219"/>
      <c r="I63" s="220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2"/>
      <c r="AL63" s="221"/>
      <c r="AM63" s="222"/>
      <c r="AN63" s="222"/>
      <c r="AO63" s="222"/>
      <c r="AP63" s="222"/>
      <c r="AQ63" s="222"/>
      <c r="AR63" s="223"/>
    </row>
    <row r="64" spans="1:44" ht="15" customHeight="1">
      <c r="A64" s="367"/>
      <c r="B64" s="367" t="s">
        <v>75</v>
      </c>
      <c r="C64" s="128">
        <v>61</v>
      </c>
      <c r="D64" s="64">
        <v>5</v>
      </c>
      <c r="E64" s="33"/>
      <c r="F64" s="34"/>
      <c r="G64" s="34"/>
      <c r="H64" s="34"/>
      <c r="I64" s="35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83"/>
      <c r="AL64" s="36"/>
      <c r="AM64" s="83"/>
      <c r="AN64" s="83"/>
      <c r="AO64" s="83"/>
      <c r="AP64" s="83"/>
      <c r="AQ64" s="83"/>
      <c r="AR64" s="98"/>
    </row>
    <row r="65" spans="1:44" ht="15" customHeight="1">
      <c r="A65" s="367"/>
      <c r="B65" s="367"/>
      <c r="C65" s="126">
        <v>62</v>
      </c>
      <c r="D65" s="60">
        <v>1</v>
      </c>
      <c r="E65" s="19"/>
      <c r="F65" s="20"/>
      <c r="G65" s="20"/>
      <c r="H65" s="20"/>
      <c r="I65" s="21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80"/>
      <c r="AL65" s="22"/>
      <c r="AM65" s="80"/>
      <c r="AN65" s="80"/>
      <c r="AO65" s="80"/>
      <c r="AP65" s="80"/>
      <c r="AQ65" s="80"/>
      <c r="AR65" s="95"/>
    </row>
    <row r="66" spans="1:44" ht="15" customHeight="1">
      <c r="A66" s="367"/>
      <c r="B66" s="367"/>
      <c r="C66" s="126">
        <v>63</v>
      </c>
      <c r="D66" s="60">
        <v>5</v>
      </c>
      <c r="E66" s="19"/>
      <c r="F66" s="20"/>
      <c r="G66" s="20"/>
      <c r="H66" s="20"/>
      <c r="I66" s="2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80"/>
      <c r="AL66" s="22"/>
      <c r="AM66" s="80"/>
      <c r="AN66" s="80"/>
      <c r="AO66" s="80"/>
      <c r="AP66" s="80"/>
      <c r="AQ66" s="80"/>
      <c r="AR66" s="95"/>
    </row>
    <row r="67" spans="1:44" ht="15" customHeight="1">
      <c r="A67" s="367"/>
      <c r="B67" s="367"/>
      <c r="C67" s="126">
        <v>64</v>
      </c>
      <c r="D67" s="60">
        <v>3</v>
      </c>
      <c r="E67" s="19"/>
      <c r="F67" s="20"/>
      <c r="G67" s="20"/>
      <c r="H67" s="20"/>
      <c r="I67" s="21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80"/>
      <c r="AL67" s="22"/>
      <c r="AM67" s="80"/>
      <c r="AN67" s="80"/>
      <c r="AO67" s="80"/>
      <c r="AP67" s="80"/>
      <c r="AQ67" s="80"/>
      <c r="AR67" s="95"/>
    </row>
    <row r="68" spans="1:44" ht="15" customHeight="1">
      <c r="A68" s="367"/>
      <c r="B68" s="367"/>
      <c r="C68" s="126">
        <v>65</v>
      </c>
      <c r="D68" s="60">
        <v>2</v>
      </c>
      <c r="E68" s="19"/>
      <c r="F68" s="20"/>
      <c r="G68" s="20"/>
      <c r="H68" s="20"/>
      <c r="I68" s="21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80"/>
      <c r="AL68" s="22"/>
      <c r="AM68" s="80"/>
      <c r="AN68" s="80"/>
      <c r="AO68" s="80"/>
      <c r="AP68" s="80"/>
      <c r="AQ68" s="80"/>
      <c r="AR68" s="95"/>
    </row>
    <row r="69" spans="1:44" ht="15" customHeight="1">
      <c r="A69" s="367"/>
      <c r="B69" s="367"/>
      <c r="C69" s="126">
        <v>66</v>
      </c>
      <c r="D69" s="60">
        <v>2</v>
      </c>
      <c r="E69" s="19"/>
      <c r="F69" s="20"/>
      <c r="G69" s="20"/>
      <c r="H69" s="20"/>
      <c r="I69" s="21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80"/>
      <c r="AL69" s="22"/>
      <c r="AM69" s="80"/>
      <c r="AN69" s="80"/>
      <c r="AO69" s="80"/>
      <c r="AP69" s="80"/>
      <c r="AQ69" s="80"/>
      <c r="AR69" s="95"/>
    </row>
    <row r="70" spans="1:44" ht="15" customHeight="1">
      <c r="A70" s="367"/>
      <c r="B70" s="367"/>
      <c r="C70" s="126">
        <v>67</v>
      </c>
      <c r="D70" s="60">
        <v>2</v>
      </c>
      <c r="E70" s="19"/>
      <c r="F70" s="20"/>
      <c r="G70" s="20"/>
      <c r="H70" s="20"/>
      <c r="I70" s="21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80"/>
      <c r="AL70" s="22"/>
      <c r="AM70" s="80"/>
      <c r="AN70" s="80"/>
      <c r="AO70" s="80"/>
      <c r="AP70" s="80"/>
      <c r="AQ70" s="80"/>
      <c r="AR70" s="95"/>
    </row>
    <row r="71" spans="1:44" ht="15" customHeight="1" thickBot="1">
      <c r="A71" s="368"/>
      <c r="B71" s="368"/>
      <c r="C71" s="129">
        <v>68</v>
      </c>
      <c r="D71" s="63">
        <v>1</v>
      </c>
      <c r="E71" s="29"/>
      <c r="F71" s="30"/>
      <c r="G71" s="30"/>
      <c r="H71" s="30"/>
      <c r="I71" s="31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82"/>
      <c r="AL71" s="32"/>
      <c r="AM71" s="82"/>
      <c r="AN71" s="82"/>
      <c r="AO71" s="82"/>
      <c r="AP71" s="82"/>
      <c r="AQ71" s="82"/>
      <c r="AR71" s="97"/>
    </row>
    <row r="72" spans="1:44" ht="28.5" customHeight="1" thickBot="1">
      <c r="C72" s="135"/>
      <c r="E72" s="365" t="s">
        <v>16</v>
      </c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  <c r="AF72" s="365"/>
      <c r="AG72" s="365"/>
      <c r="AH72" s="365"/>
      <c r="AI72" s="365"/>
      <c r="AJ72" s="365"/>
      <c r="AK72" s="365"/>
      <c r="AL72" s="365"/>
      <c r="AM72" s="365"/>
      <c r="AN72" s="365"/>
      <c r="AO72" s="365"/>
      <c r="AP72" s="365"/>
      <c r="AQ72" s="365"/>
    </row>
    <row r="73" spans="1:44" ht="12" customHeight="1" thickBot="1">
      <c r="A73" s="9"/>
      <c r="B73" s="9"/>
      <c r="C73" s="122"/>
      <c r="D73" s="13"/>
      <c r="E73" s="10">
        <f>E2</f>
        <v>1</v>
      </c>
      <c r="F73" s="11">
        <f t="shared" ref="F73:AR73" si="0">F2</f>
        <v>2</v>
      </c>
      <c r="G73" s="11">
        <f t="shared" si="0"/>
        <v>3</v>
      </c>
      <c r="H73" s="11">
        <f t="shared" si="0"/>
        <v>4</v>
      </c>
      <c r="I73" s="11">
        <f t="shared" si="0"/>
        <v>5</v>
      </c>
      <c r="J73" s="11">
        <f t="shared" si="0"/>
        <v>6</v>
      </c>
      <c r="K73" s="11">
        <f t="shared" si="0"/>
        <v>7</v>
      </c>
      <c r="L73" s="11">
        <f t="shared" si="0"/>
        <v>8</v>
      </c>
      <c r="M73" s="11">
        <f t="shared" si="0"/>
        <v>9</v>
      </c>
      <c r="N73" s="11">
        <f t="shared" si="0"/>
        <v>10</v>
      </c>
      <c r="O73" s="11">
        <f t="shared" si="0"/>
        <v>11</v>
      </c>
      <c r="P73" s="11">
        <f t="shared" si="0"/>
        <v>12</v>
      </c>
      <c r="Q73" s="11">
        <f t="shared" si="0"/>
        <v>13</v>
      </c>
      <c r="R73" s="11">
        <f t="shared" si="0"/>
        <v>14</v>
      </c>
      <c r="S73" s="11">
        <f t="shared" si="0"/>
        <v>15</v>
      </c>
      <c r="T73" s="11">
        <f t="shared" si="0"/>
        <v>16</v>
      </c>
      <c r="U73" s="11">
        <f t="shared" si="0"/>
        <v>17</v>
      </c>
      <c r="V73" s="11">
        <f t="shared" si="0"/>
        <v>18</v>
      </c>
      <c r="W73" s="11">
        <f t="shared" si="0"/>
        <v>19</v>
      </c>
      <c r="X73" s="11">
        <f t="shared" si="0"/>
        <v>20</v>
      </c>
      <c r="Y73" s="11">
        <f t="shared" si="0"/>
        <v>21</v>
      </c>
      <c r="Z73" s="11">
        <f t="shared" si="0"/>
        <v>22</v>
      </c>
      <c r="AA73" s="11">
        <f t="shared" si="0"/>
        <v>23</v>
      </c>
      <c r="AB73" s="11">
        <f t="shared" si="0"/>
        <v>24</v>
      </c>
      <c r="AC73" s="11">
        <f t="shared" si="0"/>
        <v>25</v>
      </c>
      <c r="AD73" s="11">
        <f t="shared" si="0"/>
        <v>26</v>
      </c>
      <c r="AE73" s="11">
        <f t="shared" si="0"/>
        <v>27</v>
      </c>
      <c r="AF73" s="11">
        <f t="shared" si="0"/>
        <v>28</v>
      </c>
      <c r="AG73" s="11">
        <f t="shared" si="0"/>
        <v>29</v>
      </c>
      <c r="AH73" s="11">
        <f t="shared" si="0"/>
        <v>30</v>
      </c>
      <c r="AI73" s="11">
        <f t="shared" si="0"/>
        <v>31</v>
      </c>
      <c r="AJ73" s="11">
        <f t="shared" si="0"/>
        <v>32</v>
      </c>
      <c r="AK73" s="11">
        <f t="shared" si="0"/>
        <v>33</v>
      </c>
      <c r="AL73" s="11">
        <f t="shared" si="0"/>
        <v>34</v>
      </c>
      <c r="AM73" s="11">
        <f t="shared" si="0"/>
        <v>35</v>
      </c>
      <c r="AN73" s="11">
        <f t="shared" si="0"/>
        <v>36</v>
      </c>
      <c r="AO73" s="11">
        <f t="shared" si="0"/>
        <v>37</v>
      </c>
      <c r="AP73" s="11">
        <f t="shared" si="0"/>
        <v>38</v>
      </c>
      <c r="AQ73" s="11">
        <f t="shared" si="0"/>
        <v>39</v>
      </c>
      <c r="AR73" s="11">
        <f t="shared" si="0"/>
        <v>40</v>
      </c>
    </row>
    <row r="74" spans="1:44" ht="28.5" customHeight="1" thickBot="1">
      <c r="A74" s="212" t="s">
        <v>47</v>
      </c>
      <c r="B74" s="212" t="s">
        <v>48</v>
      </c>
      <c r="C74" s="122"/>
      <c r="D74" s="122" t="s">
        <v>0</v>
      </c>
      <c r="E74" s="121">
        <f>E3</f>
        <v>0</v>
      </c>
      <c r="F74" s="115">
        <f t="shared" ref="F74:AR74" si="1">F3</f>
        <v>0</v>
      </c>
      <c r="G74" s="115">
        <f t="shared" si="1"/>
        <v>0</v>
      </c>
      <c r="H74" s="115">
        <f t="shared" si="1"/>
        <v>0</v>
      </c>
      <c r="I74" s="115">
        <f t="shared" si="1"/>
        <v>0</v>
      </c>
      <c r="J74" s="115">
        <f t="shared" si="1"/>
        <v>0</v>
      </c>
      <c r="K74" s="115">
        <f t="shared" si="1"/>
        <v>0</v>
      </c>
      <c r="L74" s="115">
        <f t="shared" si="1"/>
        <v>0</v>
      </c>
      <c r="M74" s="115">
        <f t="shared" si="1"/>
        <v>0</v>
      </c>
      <c r="N74" s="115">
        <f t="shared" si="1"/>
        <v>0</v>
      </c>
      <c r="O74" s="115">
        <f t="shared" si="1"/>
        <v>0</v>
      </c>
      <c r="P74" s="115">
        <f t="shared" si="1"/>
        <v>0</v>
      </c>
      <c r="Q74" s="115">
        <f t="shared" si="1"/>
        <v>0</v>
      </c>
      <c r="R74" s="115">
        <f t="shared" si="1"/>
        <v>0</v>
      </c>
      <c r="S74" s="115">
        <f t="shared" si="1"/>
        <v>0</v>
      </c>
      <c r="T74" s="115">
        <f t="shared" si="1"/>
        <v>0</v>
      </c>
      <c r="U74" s="115">
        <f t="shared" si="1"/>
        <v>0</v>
      </c>
      <c r="V74" s="115">
        <f t="shared" si="1"/>
        <v>0</v>
      </c>
      <c r="W74" s="115">
        <f t="shared" si="1"/>
        <v>0</v>
      </c>
      <c r="X74" s="115">
        <f t="shared" si="1"/>
        <v>0</v>
      </c>
      <c r="Y74" s="115">
        <f t="shared" si="1"/>
        <v>0</v>
      </c>
      <c r="Z74" s="115">
        <f t="shared" si="1"/>
        <v>0</v>
      </c>
      <c r="AA74" s="115">
        <f t="shared" si="1"/>
        <v>0</v>
      </c>
      <c r="AB74" s="115">
        <f t="shared" si="1"/>
        <v>0</v>
      </c>
      <c r="AC74" s="115">
        <f t="shared" si="1"/>
        <v>0</v>
      </c>
      <c r="AD74" s="115">
        <f t="shared" si="1"/>
        <v>0</v>
      </c>
      <c r="AE74" s="115">
        <f t="shared" si="1"/>
        <v>0</v>
      </c>
      <c r="AF74" s="115">
        <f t="shared" si="1"/>
        <v>0</v>
      </c>
      <c r="AG74" s="115">
        <f t="shared" si="1"/>
        <v>0</v>
      </c>
      <c r="AH74" s="115">
        <f t="shared" si="1"/>
        <v>0</v>
      </c>
      <c r="AI74" s="115">
        <f t="shared" si="1"/>
        <v>0</v>
      </c>
      <c r="AJ74" s="115">
        <f t="shared" si="1"/>
        <v>0</v>
      </c>
      <c r="AK74" s="115">
        <f t="shared" si="1"/>
        <v>0</v>
      </c>
      <c r="AL74" s="115">
        <f t="shared" si="1"/>
        <v>0</v>
      </c>
      <c r="AM74" s="115">
        <f t="shared" si="1"/>
        <v>0</v>
      </c>
      <c r="AN74" s="115">
        <f t="shared" si="1"/>
        <v>0</v>
      </c>
      <c r="AO74" s="115">
        <f t="shared" si="1"/>
        <v>0</v>
      </c>
      <c r="AP74" s="115">
        <f t="shared" si="1"/>
        <v>0</v>
      </c>
      <c r="AQ74" s="115">
        <f t="shared" si="1"/>
        <v>0</v>
      </c>
      <c r="AR74" s="117">
        <f t="shared" si="1"/>
        <v>0</v>
      </c>
    </row>
    <row r="75" spans="1:44" ht="15" customHeight="1">
      <c r="A75" s="366" t="s">
        <v>51</v>
      </c>
      <c r="B75" s="394" t="s">
        <v>76</v>
      </c>
      <c r="C75" s="125">
        <v>69</v>
      </c>
      <c r="D75" s="60">
        <v>4</v>
      </c>
      <c r="E75" s="37"/>
      <c r="F75" s="38"/>
      <c r="G75" s="38"/>
      <c r="H75" s="38"/>
      <c r="I75" s="39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84"/>
      <c r="AL75" s="40"/>
      <c r="AM75" s="84"/>
      <c r="AN75" s="84"/>
      <c r="AO75" s="84"/>
      <c r="AP75" s="84"/>
      <c r="AQ75" s="84"/>
      <c r="AR75" s="99"/>
    </row>
    <row r="76" spans="1:44" ht="15" customHeight="1">
      <c r="A76" s="367"/>
      <c r="B76" s="395"/>
      <c r="C76" s="126">
        <v>70</v>
      </c>
      <c r="D76" s="60">
        <v>5</v>
      </c>
      <c r="E76" s="19"/>
      <c r="F76" s="20"/>
      <c r="G76" s="20"/>
      <c r="H76" s="20"/>
      <c r="I76" s="21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80"/>
      <c r="AL76" s="22"/>
      <c r="AM76" s="80"/>
      <c r="AN76" s="80"/>
      <c r="AO76" s="80"/>
      <c r="AP76" s="80"/>
      <c r="AQ76" s="80"/>
      <c r="AR76" s="95"/>
    </row>
    <row r="77" spans="1:44" ht="15" customHeight="1">
      <c r="A77" s="367"/>
      <c r="B77" s="395"/>
      <c r="C77" s="126">
        <v>71</v>
      </c>
      <c r="D77" s="60">
        <v>3</v>
      </c>
      <c r="E77" s="19"/>
      <c r="F77" s="20"/>
      <c r="G77" s="20"/>
      <c r="H77" s="20"/>
      <c r="I77" s="21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80"/>
      <c r="AL77" s="22"/>
      <c r="AM77" s="80"/>
      <c r="AN77" s="80"/>
      <c r="AO77" s="80"/>
      <c r="AP77" s="80"/>
      <c r="AQ77" s="80"/>
      <c r="AR77" s="95"/>
    </row>
    <row r="78" spans="1:44" ht="15" customHeight="1">
      <c r="A78" s="367"/>
      <c r="B78" s="395"/>
      <c r="C78" s="127">
        <v>72</v>
      </c>
      <c r="D78" s="60">
        <v>4</v>
      </c>
      <c r="E78" s="23"/>
      <c r="F78" s="24"/>
      <c r="G78" s="24"/>
      <c r="H78" s="24"/>
      <c r="I78" s="25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81"/>
      <c r="AL78" s="26"/>
      <c r="AM78" s="81"/>
      <c r="AN78" s="81"/>
      <c r="AO78" s="81"/>
      <c r="AP78" s="81"/>
      <c r="AQ78" s="81"/>
      <c r="AR78" s="96"/>
    </row>
    <row r="79" spans="1:44" ht="15" customHeight="1">
      <c r="A79" s="367"/>
      <c r="B79" s="395"/>
      <c r="C79" s="126">
        <v>73</v>
      </c>
      <c r="D79" s="64">
        <v>2</v>
      </c>
      <c r="E79" s="19"/>
      <c r="F79" s="20"/>
      <c r="G79" s="20"/>
      <c r="H79" s="20"/>
      <c r="I79" s="21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80"/>
      <c r="AL79" s="22"/>
      <c r="AM79" s="80"/>
      <c r="AN79" s="80"/>
      <c r="AO79" s="80"/>
      <c r="AP79" s="80"/>
      <c r="AQ79" s="80"/>
      <c r="AR79" s="95"/>
    </row>
    <row r="80" spans="1:44" ht="15" customHeight="1">
      <c r="A80" s="367"/>
      <c r="B80" s="395"/>
      <c r="C80" s="126">
        <v>74</v>
      </c>
      <c r="D80" s="60">
        <v>1</v>
      </c>
      <c r="E80" s="19"/>
      <c r="F80" s="20"/>
      <c r="G80" s="20"/>
      <c r="H80" s="20"/>
      <c r="I80" s="21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80"/>
      <c r="AL80" s="22"/>
      <c r="AM80" s="80"/>
      <c r="AN80" s="80"/>
      <c r="AO80" s="80"/>
      <c r="AP80" s="80"/>
      <c r="AQ80" s="80"/>
      <c r="AR80" s="95"/>
    </row>
    <row r="81" spans="1:44" ht="15" customHeight="1">
      <c r="A81" s="367"/>
      <c r="B81" s="395"/>
      <c r="C81" s="126">
        <v>75</v>
      </c>
      <c r="D81" s="60">
        <v>2</v>
      </c>
      <c r="E81" s="19"/>
      <c r="F81" s="20"/>
      <c r="G81" s="20"/>
      <c r="H81" s="20"/>
      <c r="I81" s="21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80"/>
      <c r="AL81" s="22"/>
      <c r="AM81" s="80"/>
      <c r="AN81" s="80"/>
      <c r="AO81" s="80"/>
      <c r="AP81" s="80"/>
      <c r="AQ81" s="80"/>
      <c r="AR81" s="95"/>
    </row>
    <row r="82" spans="1:44" ht="15" customHeight="1">
      <c r="A82" s="367"/>
      <c r="B82" s="395"/>
      <c r="C82" s="127">
        <v>76</v>
      </c>
      <c r="D82" s="61">
        <v>5</v>
      </c>
      <c r="E82" s="23"/>
      <c r="F82" s="24"/>
      <c r="G82" s="24"/>
      <c r="H82" s="24"/>
      <c r="I82" s="25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81"/>
      <c r="AL82" s="26"/>
      <c r="AM82" s="81"/>
      <c r="AN82" s="81"/>
      <c r="AO82" s="81"/>
      <c r="AP82" s="81"/>
      <c r="AQ82" s="81"/>
      <c r="AR82" s="96"/>
    </row>
    <row r="83" spans="1:44" ht="15" customHeight="1">
      <c r="A83" s="367"/>
      <c r="B83" s="396" t="s">
        <v>77</v>
      </c>
      <c r="C83" s="125">
        <v>77</v>
      </c>
      <c r="D83" s="65">
        <v>1</v>
      </c>
      <c r="E83" s="37"/>
      <c r="F83" s="38"/>
      <c r="G83" s="38"/>
      <c r="H83" s="38"/>
      <c r="I83" s="39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84"/>
      <c r="AL83" s="40"/>
      <c r="AM83" s="84"/>
      <c r="AN83" s="84"/>
      <c r="AO83" s="84"/>
      <c r="AP83" s="84"/>
      <c r="AQ83" s="84"/>
      <c r="AR83" s="99"/>
    </row>
    <row r="84" spans="1:44" ht="15" customHeight="1">
      <c r="A84" s="367"/>
      <c r="B84" s="395"/>
      <c r="C84" s="126">
        <v>78</v>
      </c>
      <c r="D84" s="60">
        <v>1</v>
      </c>
      <c r="E84" s="19"/>
      <c r="F84" s="20"/>
      <c r="G84" s="20"/>
      <c r="H84" s="20"/>
      <c r="I84" s="21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80"/>
      <c r="AL84" s="22"/>
      <c r="AM84" s="80"/>
      <c r="AN84" s="80"/>
      <c r="AO84" s="80"/>
      <c r="AP84" s="80"/>
      <c r="AQ84" s="80"/>
      <c r="AR84" s="95"/>
    </row>
    <row r="85" spans="1:44" ht="15" customHeight="1">
      <c r="A85" s="367"/>
      <c r="B85" s="395"/>
      <c r="C85" s="126">
        <v>79</v>
      </c>
      <c r="D85" s="60">
        <v>2</v>
      </c>
      <c r="E85" s="19"/>
      <c r="F85" s="20"/>
      <c r="G85" s="20"/>
      <c r="H85" s="20"/>
      <c r="I85" s="21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80"/>
      <c r="AL85" s="22"/>
      <c r="AM85" s="80"/>
      <c r="AN85" s="80"/>
      <c r="AO85" s="80"/>
      <c r="AP85" s="80"/>
      <c r="AQ85" s="80"/>
      <c r="AR85" s="95"/>
    </row>
    <row r="86" spans="1:44" ht="15" customHeight="1">
      <c r="A86" s="367"/>
      <c r="B86" s="395"/>
      <c r="C86" s="126">
        <v>80</v>
      </c>
      <c r="D86" s="61">
        <v>5</v>
      </c>
      <c r="E86" s="19"/>
      <c r="F86" s="20"/>
      <c r="G86" s="20"/>
      <c r="H86" s="20"/>
      <c r="I86" s="21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80"/>
      <c r="AL86" s="22"/>
      <c r="AM86" s="80"/>
      <c r="AN86" s="80"/>
      <c r="AO86" s="80"/>
      <c r="AP86" s="80"/>
      <c r="AQ86" s="80"/>
      <c r="AR86" s="95"/>
    </row>
    <row r="87" spans="1:44" ht="15" customHeight="1">
      <c r="A87" s="367"/>
      <c r="B87" s="395"/>
      <c r="C87" s="126">
        <v>81</v>
      </c>
      <c r="D87" s="60">
        <v>2</v>
      </c>
      <c r="E87" s="19"/>
      <c r="F87" s="20"/>
      <c r="G87" s="20"/>
      <c r="H87" s="20"/>
      <c r="I87" s="21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80"/>
      <c r="AL87" s="22"/>
      <c r="AM87" s="80"/>
      <c r="AN87" s="80"/>
      <c r="AO87" s="80"/>
      <c r="AP87" s="80"/>
      <c r="AQ87" s="80"/>
      <c r="AR87" s="95"/>
    </row>
    <row r="88" spans="1:44" ht="15" customHeight="1">
      <c r="A88" s="367"/>
      <c r="B88" s="395"/>
      <c r="C88" s="126">
        <v>82</v>
      </c>
      <c r="D88" s="60">
        <v>5</v>
      </c>
      <c r="E88" s="19"/>
      <c r="F88" s="20"/>
      <c r="G88" s="20"/>
      <c r="H88" s="20"/>
      <c r="I88" s="21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80"/>
      <c r="AL88" s="22"/>
      <c r="AM88" s="80"/>
      <c r="AN88" s="80"/>
      <c r="AO88" s="80"/>
      <c r="AP88" s="80"/>
      <c r="AQ88" s="80"/>
      <c r="AR88" s="95"/>
    </row>
    <row r="89" spans="1:44" ht="15" customHeight="1">
      <c r="A89" s="367"/>
      <c r="B89" s="395"/>
      <c r="C89" s="126">
        <v>83</v>
      </c>
      <c r="D89" s="60">
        <v>4</v>
      </c>
      <c r="E89" s="19"/>
      <c r="F89" s="20"/>
      <c r="G89" s="20"/>
      <c r="H89" s="20"/>
      <c r="I89" s="21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80"/>
      <c r="AL89" s="22"/>
      <c r="AM89" s="80"/>
      <c r="AN89" s="80"/>
      <c r="AO89" s="80"/>
      <c r="AP89" s="80"/>
      <c r="AQ89" s="80"/>
      <c r="AR89" s="95"/>
    </row>
    <row r="90" spans="1:44" ht="15" customHeight="1">
      <c r="A90" s="367"/>
      <c r="B90" s="395"/>
      <c r="C90" s="126">
        <v>84</v>
      </c>
      <c r="D90" s="60">
        <v>3</v>
      </c>
      <c r="E90" s="19"/>
      <c r="F90" s="20"/>
      <c r="G90" s="20"/>
      <c r="H90" s="20"/>
      <c r="I90" s="21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80"/>
      <c r="AL90" s="22"/>
      <c r="AM90" s="80"/>
      <c r="AN90" s="80"/>
      <c r="AO90" s="80"/>
      <c r="AP90" s="80"/>
      <c r="AQ90" s="80"/>
      <c r="AR90" s="95"/>
    </row>
    <row r="91" spans="1:44" ht="15" customHeight="1">
      <c r="A91" s="367"/>
      <c r="B91" s="395"/>
      <c r="C91" s="126">
        <v>85</v>
      </c>
      <c r="D91" s="60">
        <v>1</v>
      </c>
      <c r="E91" s="19"/>
      <c r="F91" s="20"/>
      <c r="G91" s="20"/>
      <c r="H91" s="20"/>
      <c r="I91" s="21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80"/>
      <c r="AL91" s="22"/>
      <c r="AM91" s="80"/>
      <c r="AN91" s="80"/>
      <c r="AO91" s="80"/>
      <c r="AP91" s="80"/>
      <c r="AQ91" s="80"/>
      <c r="AR91" s="95"/>
    </row>
    <row r="92" spans="1:44" ht="15" customHeight="1">
      <c r="A92" s="367"/>
      <c r="B92" s="397"/>
      <c r="C92" s="216">
        <v>86</v>
      </c>
      <c r="D92" s="217">
        <v>4</v>
      </c>
      <c r="E92" s="218"/>
      <c r="F92" s="219"/>
      <c r="G92" s="219"/>
      <c r="H92" s="219"/>
      <c r="I92" s="220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2"/>
      <c r="AL92" s="221"/>
      <c r="AM92" s="222"/>
      <c r="AN92" s="222"/>
      <c r="AO92" s="222"/>
      <c r="AP92" s="222"/>
      <c r="AQ92" s="222"/>
      <c r="AR92" s="223"/>
    </row>
    <row r="93" spans="1:44" ht="15" customHeight="1">
      <c r="A93" s="367"/>
      <c r="B93" s="396" t="s">
        <v>78</v>
      </c>
      <c r="C93" s="125">
        <v>87</v>
      </c>
      <c r="D93" s="64">
        <v>3</v>
      </c>
      <c r="E93" s="37"/>
      <c r="F93" s="38"/>
      <c r="G93" s="38"/>
      <c r="H93" s="38"/>
      <c r="I93" s="39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84"/>
      <c r="AL93" s="40"/>
      <c r="AM93" s="84"/>
      <c r="AN93" s="84"/>
      <c r="AO93" s="84"/>
      <c r="AP93" s="84"/>
      <c r="AQ93" s="84"/>
      <c r="AR93" s="99"/>
    </row>
    <row r="94" spans="1:44" ht="15" customHeight="1">
      <c r="A94" s="367"/>
      <c r="B94" s="395"/>
      <c r="C94" s="126">
        <v>88</v>
      </c>
      <c r="D94" s="60">
        <v>1</v>
      </c>
      <c r="E94" s="19"/>
      <c r="F94" s="20"/>
      <c r="G94" s="20"/>
      <c r="H94" s="20"/>
      <c r="I94" s="21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80"/>
      <c r="AL94" s="22"/>
      <c r="AM94" s="80"/>
      <c r="AN94" s="80"/>
      <c r="AO94" s="80"/>
      <c r="AP94" s="80"/>
      <c r="AQ94" s="80"/>
      <c r="AR94" s="95"/>
    </row>
    <row r="95" spans="1:44" ht="15" customHeight="1">
      <c r="A95" s="367"/>
      <c r="B95" s="395"/>
      <c r="C95" s="126">
        <v>89</v>
      </c>
      <c r="D95" s="60">
        <v>5</v>
      </c>
      <c r="E95" s="19"/>
      <c r="F95" s="20"/>
      <c r="G95" s="20"/>
      <c r="H95" s="20"/>
      <c r="I95" s="21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80"/>
      <c r="AL95" s="22"/>
      <c r="AM95" s="80"/>
      <c r="AN95" s="80"/>
      <c r="AO95" s="80"/>
      <c r="AP95" s="80"/>
      <c r="AQ95" s="80"/>
      <c r="AR95" s="95"/>
    </row>
    <row r="96" spans="1:44" ht="15" customHeight="1">
      <c r="A96" s="367"/>
      <c r="B96" s="395"/>
      <c r="C96" s="126">
        <v>90</v>
      </c>
      <c r="D96" s="61">
        <v>5</v>
      </c>
      <c r="E96" s="19"/>
      <c r="F96" s="20"/>
      <c r="G96" s="20"/>
      <c r="H96" s="20"/>
      <c r="I96" s="21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80"/>
      <c r="AL96" s="22"/>
      <c r="AM96" s="80"/>
      <c r="AN96" s="80"/>
      <c r="AO96" s="80"/>
      <c r="AP96" s="80"/>
      <c r="AQ96" s="80"/>
      <c r="AR96" s="95"/>
    </row>
    <row r="97" spans="1:44" ht="15" customHeight="1">
      <c r="A97" s="367"/>
      <c r="B97" s="395"/>
      <c r="C97" s="126">
        <v>91</v>
      </c>
      <c r="D97" s="60">
        <v>2</v>
      </c>
      <c r="E97" s="19"/>
      <c r="F97" s="20"/>
      <c r="G97" s="20"/>
      <c r="H97" s="20"/>
      <c r="I97" s="21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80"/>
      <c r="AL97" s="22"/>
      <c r="AM97" s="80"/>
      <c r="AN97" s="80"/>
      <c r="AO97" s="80"/>
      <c r="AP97" s="80"/>
      <c r="AQ97" s="80"/>
      <c r="AR97" s="95"/>
    </row>
    <row r="98" spans="1:44" ht="15" customHeight="1">
      <c r="A98" s="367"/>
      <c r="B98" s="395"/>
      <c r="C98" s="126">
        <v>92</v>
      </c>
      <c r="D98" s="64">
        <v>5</v>
      </c>
      <c r="E98" s="19"/>
      <c r="F98" s="20"/>
      <c r="G98" s="20"/>
      <c r="H98" s="20"/>
      <c r="I98" s="21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80"/>
      <c r="AL98" s="22"/>
      <c r="AM98" s="80"/>
      <c r="AN98" s="80"/>
      <c r="AO98" s="80"/>
      <c r="AP98" s="80"/>
      <c r="AQ98" s="80"/>
      <c r="AR98" s="95"/>
    </row>
    <row r="99" spans="1:44" ht="15" customHeight="1">
      <c r="A99" s="367"/>
      <c r="B99" s="395"/>
      <c r="C99" s="126">
        <v>93</v>
      </c>
      <c r="D99" s="60">
        <v>3</v>
      </c>
      <c r="E99" s="19"/>
      <c r="F99" s="20"/>
      <c r="G99" s="20"/>
      <c r="H99" s="20"/>
      <c r="I99" s="21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80"/>
      <c r="AL99" s="22"/>
      <c r="AM99" s="80"/>
      <c r="AN99" s="80"/>
      <c r="AO99" s="80"/>
      <c r="AP99" s="80"/>
      <c r="AQ99" s="80"/>
      <c r="AR99" s="95"/>
    </row>
    <row r="100" spans="1:44" ht="15" customHeight="1">
      <c r="A100" s="367"/>
      <c r="B100" s="395"/>
      <c r="C100" s="126">
        <v>94</v>
      </c>
      <c r="D100" s="60">
        <v>2</v>
      </c>
      <c r="E100" s="19"/>
      <c r="F100" s="20"/>
      <c r="G100" s="20"/>
      <c r="H100" s="20"/>
      <c r="I100" s="21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80"/>
      <c r="AL100" s="22"/>
      <c r="AM100" s="80"/>
      <c r="AN100" s="80"/>
      <c r="AO100" s="80"/>
      <c r="AP100" s="80"/>
      <c r="AQ100" s="80"/>
      <c r="AR100" s="95"/>
    </row>
    <row r="101" spans="1:44" ht="15" customHeight="1">
      <c r="A101" s="367"/>
      <c r="B101" s="395"/>
      <c r="C101" s="126">
        <v>95</v>
      </c>
      <c r="D101" s="60">
        <v>3</v>
      </c>
      <c r="E101" s="19"/>
      <c r="F101" s="20"/>
      <c r="G101" s="20"/>
      <c r="H101" s="20"/>
      <c r="I101" s="21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80"/>
      <c r="AL101" s="22"/>
      <c r="AM101" s="80"/>
      <c r="AN101" s="80"/>
      <c r="AO101" s="80"/>
      <c r="AP101" s="80"/>
      <c r="AQ101" s="80"/>
      <c r="AR101" s="95"/>
    </row>
    <row r="102" spans="1:44" ht="15" customHeight="1">
      <c r="A102" s="367"/>
      <c r="B102" s="397"/>
      <c r="C102" s="216">
        <v>96</v>
      </c>
      <c r="D102" s="61">
        <v>4</v>
      </c>
      <c r="E102" s="218"/>
      <c r="F102" s="219"/>
      <c r="G102" s="219"/>
      <c r="H102" s="219"/>
      <c r="I102" s="220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1"/>
      <c r="AM102" s="222"/>
      <c r="AN102" s="222"/>
      <c r="AO102" s="222"/>
      <c r="AP102" s="222"/>
      <c r="AQ102" s="222"/>
      <c r="AR102" s="223"/>
    </row>
    <row r="103" spans="1:44" ht="15" customHeight="1">
      <c r="A103" s="367"/>
      <c r="B103" s="395" t="s">
        <v>79</v>
      </c>
      <c r="C103" s="128">
        <v>97</v>
      </c>
      <c r="D103" s="65">
        <v>1</v>
      </c>
      <c r="E103" s="33"/>
      <c r="F103" s="34"/>
      <c r="G103" s="34"/>
      <c r="H103" s="34"/>
      <c r="I103" s="35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83"/>
      <c r="AL103" s="36"/>
      <c r="AM103" s="83"/>
      <c r="AN103" s="83"/>
      <c r="AO103" s="83"/>
      <c r="AP103" s="83"/>
      <c r="AQ103" s="83"/>
      <c r="AR103" s="98"/>
    </row>
    <row r="104" spans="1:44" ht="15" customHeight="1">
      <c r="A104" s="367"/>
      <c r="B104" s="395"/>
      <c r="C104" s="126">
        <v>98</v>
      </c>
      <c r="D104" s="60">
        <v>4</v>
      </c>
      <c r="E104" s="19"/>
      <c r="F104" s="20"/>
      <c r="G104" s="20"/>
      <c r="H104" s="20"/>
      <c r="I104" s="21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80"/>
      <c r="AL104" s="22"/>
      <c r="AM104" s="80"/>
      <c r="AN104" s="80"/>
      <c r="AO104" s="80"/>
      <c r="AP104" s="80"/>
      <c r="AQ104" s="80"/>
      <c r="AR104" s="95"/>
    </row>
    <row r="105" spans="1:44" ht="15" customHeight="1">
      <c r="A105" s="367"/>
      <c r="B105" s="395"/>
      <c r="C105" s="126">
        <v>99</v>
      </c>
      <c r="D105" s="60">
        <v>2</v>
      </c>
      <c r="E105" s="19"/>
      <c r="F105" s="20"/>
      <c r="G105" s="20"/>
      <c r="H105" s="20"/>
      <c r="I105" s="21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80"/>
      <c r="AL105" s="22"/>
      <c r="AM105" s="80"/>
      <c r="AN105" s="80"/>
      <c r="AO105" s="80"/>
      <c r="AP105" s="80"/>
      <c r="AQ105" s="80"/>
      <c r="AR105" s="95"/>
    </row>
    <row r="106" spans="1:44" ht="15" customHeight="1">
      <c r="A106" s="367"/>
      <c r="B106" s="395"/>
      <c r="C106" s="126">
        <v>100</v>
      </c>
      <c r="D106" s="61">
        <v>3</v>
      </c>
      <c r="E106" s="19"/>
      <c r="F106" s="20"/>
      <c r="G106" s="20"/>
      <c r="H106" s="20"/>
      <c r="I106" s="21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80"/>
      <c r="AL106" s="22"/>
      <c r="AM106" s="80"/>
      <c r="AN106" s="80"/>
      <c r="AO106" s="80"/>
      <c r="AP106" s="80"/>
      <c r="AQ106" s="80"/>
      <c r="AR106" s="95"/>
    </row>
    <row r="107" spans="1:44" ht="15" customHeight="1">
      <c r="A107" s="367"/>
      <c r="B107" s="395"/>
      <c r="C107" s="126">
        <v>101</v>
      </c>
      <c r="D107" s="60">
        <v>5</v>
      </c>
      <c r="E107" s="19"/>
      <c r="F107" s="20"/>
      <c r="G107" s="20"/>
      <c r="H107" s="20"/>
      <c r="I107" s="21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80"/>
      <c r="AL107" s="22"/>
      <c r="AM107" s="80"/>
      <c r="AN107" s="80"/>
      <c r="AO107" s="80"/>
      <c r="AP107" s="80"/>
      <c r="AQ107" s="80"/>
      <c r="AR107" s="95"/>
    </row>
    <row r="108" spans="1:44" ht="15" customHeight="1">
      <c r="A108" s="367"/>
      <c r="B108" s="395"/>
      <c r="C108" s="126">
        <v>102</v>
      </c>
      <c r="D108" s="60">
        <v>1</v>
      </c>
      <c r="E108" s="19"/>
      <c r="F108" s="20"/>
      <c r="G108" s="20"/>
      <c r="H108" s="20"/>
      <c r="I108" s="21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80"/>
      <c r="AL108" s="22"/>
      <c r="AM108" s="80"/>
      <c r="AN108" s="80"/>
      <c r="AO108" s="80"/>
      <c r="AP108" s="80"/>
      <c r="AQ108" s="80"/>
      <c r="AR108" s="95"/>
    </row>
    <row r="109" spans="1:44" ht="15" customHeight="1">
      <c r="A109" s="367"/>
      <c r="B109" s="395"/>
      <c r="C109" s="126">
        <v>103</v>
      </c>
      <c r="D109" s="60">
        <v>4</v>
      </c>
      <c r="E109" s="19"/>
      <c r="F109" s="20"/>
      <c r="G109" s="20"/>
      <c r="H109" s="20"/>
      <c r="I109" s="21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80"/>
      <c r="AL109" s="22"/>
      <c r="AM109" s="80"/>
      <c r="AN109" s="80"/>
      <c r="AO109" s="80"/>
      <c r="AP109" s="80"/>
      <c r="AQ109" s="80"/>
      <c r="AR109" s="95"/>
    </row>
    <row r="110" spans="1:44" ht="15" customHeight="1">
      <c r="A110" s="367"/>
      <c r="B110" s="395"/>
      <c r="C110" s="126">
        <v>104</v>
      </c>
      <c r="D110" s="60">
        <v>2</v>
      </c>
      <c r="E110" s="19"/>
      <c r="F110" s="20"/>
      <c r="G110" s="20"/>
      <c r="H110" s="20"/>
      <c r="I110" s="21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80"/>
      <c r="AL110" s="22"/>
      <c r="AM110" s="80"/>
      <c r="AN110" s="80"/>
      <c r="AO110" s="80"/>
      <c r="AP110" s="80"/>
      <c r="AQ110" s="80"/>
      <c r="AR110" s="95"/>
    </row>
    <row r="111" spans="1:44" ht="15" customHeight="1">
      <c r="A111" s="367"/>
      <c r="B111" s="395"/>
      <c r="C111" s="126">
        <v>105</v>
      </c>
      <c r="D111" s="60">
        <v>5</v>
      </c>
      <c r="E111" s="19"/>
      <c r="F111" s="20"/>
      <c r="G111" s="20"/>
      <c r="H111" s="20"/>
      <c r="I111" s="21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80"/>
      <c r="AL111" s="22"/>
      <c r="AM111" s="80"/>
      <c r="AN111" s="80"/>
      <c r="AO111" s="80"/>
      <c r="AP111" s="80"/>
      <c r="AQ111" s="80"/>
      <c r="AR111" s="95"/>
    </row>
    <row r="112" spans="1:44" ht="15" customHeight="1">
      <c r="A112" s="367"/>
      <c r="B112" s="395"/>
      <c r="C112" s="126">
        <v>106</v>
      </c>
      <c r="D112" s="60">
        <v>4</v>
      </c>
      <c r="E112" s="19"/>
      <c r="F112" s="20"/>
      <c r="G112" s="20"/>
      <c r="H112" s="20"/>
      <c r="I112" s="21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80"/>
      <c r="AL112" s="22"/>
      <c r="AM112" s="80"/>
      <c r="AN112" s="80"/>
      <c r="AO112" s="80"/>
      <c r="AP112" s="80"/>
      <c r="AQ112" s="80"/>
      <c r="AR112" s="95"/>
    </row>
    <row r="113" spans="1:44" ht="15" customHeight="1">
      <c r="A113" s="367"/>
      <c r="B113" s="395"/>
      <c r="C113" s="126">
        <v>107</v>
      </c>
      <c r="D113" s="60">
        <v>1</v>
      </c>
      <c r="E113" s="19"/>
      <c r="F113" s="20"/>
      <c r="G113" s="20"/>
      <c r="H113" s="20"/>
      <c r="I113" s="21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80"/>
      <c r="AL113" s="22"/>
      <c r="AM113" s="80"/>
      <c r="AN113" s="80"/>
      <c r="AO113" s="80"/>
      <c r="AP113" s="80"/>
      <c r="AQ113" s="80"/>
      <c r="AR113" s="95"/>
    </row>
    <row r="114" spans="1:44" ht="15" customHeight="1" thickBot="1">
      <c r="A114" s="367"/>
      <c r="B114" s="395"/>
      <c r="C114" s="127">
        <v>108</v>
      </c>
      <c r="D114" s="61">
        <v>2</v>
      </c>
      <c r="E114" s="23"/>
      <c r="F114" s="24"/>
      <c r="G114" s="24"/>
      <c r="H114" s="24"/>
      <c r="I114" s="25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81"/>
      <c r="AL114" s="26"/>
      <c r="AM114" s="81"/>
      <c r="AN114" s="81"/>
      <c r="AO114" s="81"/>
      <c r="AP114" s="81"/>
      <c r="AQ114" s="81"/>
      <c r="AR114" s="96"/>
    </row>
    <row r="115" spans="1:44" ht="15" customHeight="1">
      <c r="A115" s="376" t="s">
        <v>137</v>
      </c>
      <c r="B115" s="377"/>
      <c r="C115" s="142">
        <v>109</v>
      </c>
      <c r="D115" s="62">
        <v>1</v>
      </c>
      <c r="E115" s="27"/>
      <c r="F115" s="28"/>
      <c r="G115" s="28"/>
      <c r="H115" s="28"/>
      <c r="I115" s="17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79"/>
      <c r="AL115" s="18"/>
      <c r="AM115" s="79"/>
      <c r="AN115" s="79"/>
      <c r="AO115" s="79"/>
      <c r="AP115" s="79"/>
      <c r="AQ115" s="79"/>
      <c r="AR115" s="94"/>
    </row>
    <row r="116" spans="1:44" ht="15" customHeight="1">
      <c r="A116" s="378"/>
      <c r="B116" s="379"/>
      <c r="C116" s="126">
        <v>110</v>
      </c>
      <c r="D116" s="60">
        <v>5</v>
      </c>
      <c r="E116" s="19"/>
      <c r="F116" s="20"/>
      <c r="G116" s="20"/>
      <c r="H116" s="20"/>
      <c r="I116" s="21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80"/>
      <c r="AL116" s="22"/>
      <c r="AM116" s="80"/>
      <c r="AN116" s="80"/>
      <c r="AO116" s="80"/>
      <c r="AP116" s="80"/>
      <c r="AQ116" s="80"/>
      <c r="AR116" s="95"/>
    </row>
    <row r="117" spans="1:44" ht="15" customHeight="1">
      <c r="A117" s="378"/>
      <c r="B117" s="379"/>
      <c r="C117" s="126">
        <v>111</v>
      </c>
      <c r="D117" s="60">
        <v>2</v>
      </c>
      <c r="E117" s="19"/>
      <c r="F117" s="20"/>
      <c r="G117" s="20"/>
      <c r="H117" s="20"/>
      <c r="I117" s="21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80"/>
      <c r="AL117" s="22"/>
      <c r="AM117" s="80"/>
      <c r="AN117" s="80"/>
      <c r="AO117" s="80"/>
      <c r="AP117" s="80"/>
      <c r="AQ117" s="80"/>
      <c r="AR117" s="95"/>
    </row>
    <row r="118" spans="1:44" ht="15" customHeight="1">
      <c r="A118" s="378"/>
      <c r="B118" s="379"/>
      <c r="C118" s="126">
        <v>112</v>
      </c>
      <c r="D118" s="60">
        <v>4</v>
      </c>
      <c r="E118" s="19"/>
      <c r="F118" s="20"/>
      <c r="G118" s="20"/>
      <c r="H118" s="20"/>
      <c r="I118" s="21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80"/>
      <c r="AL118" s="22"/>
      <c r="AM118" s="80"/>
      <c r="AN118" s="80"/>
      <c r="AO118" s="80"/>
      <c r="AP118" s="80"/>
      <c r="AQ118" s="80"/>
      <c r="AR118" s="95"/>
    </row>
    <row r="119" spans="1:44" ht="15" customHeight="1" thickBot="1">
      <c r="A119" s="380"/>
      <c r="B119" s="381"/>
      <c r="C119" s="129">
        <v>113</v>
      </c>
      <c r="D119" s="63">
        <v>1</v>
      </c>
      <c r="E119" s="29"/>
      <c r="F119" s="30"/>
      <c r="G119" s="30"/>
      <c r="H119" s="30"/>
      <c r="I119" s="31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82"/>
      <c r="AL119" s="32"/>
      <c r="AM119" s="82"/>
      <c r="AN119" s="82"/>
      <c r="AO119" s="82"/>
      <c r="AP119" s="82"/>
      <c r="AQ119" s="82"/>
      <c r="AR119" s="97"/>
    </row>
    <row r="120" spans="1:44" ht="15" customHeight="1">
      <c r="A120" s="382" t="s">
        <v>52</v>
      </c>
      <c r="B120" s="383"/>
      <c r="C120" s="142">
        <v>114</v>
      </c>
      <c r="D120" s="62">
        <v>1</v>
      </c>
      <c r="E120" s="27"/>
      <c r="F120" s="28"/>
      <c r="G120" s="28"/>
      <c r="H120" s="28"/>
      <c r="I120" s="17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79"/>
      <c r="AL120" s="18"/>
      <c r="AM120" s="79"/>
      <c r="AN120" s="79"/>
      <c r="AO120" s="79"/>
      <c r="AP120" s="79"/>
      <c r="AQ120" s="79"/>
      <c r="AR120" s="94"/>
    </row>
    <row r="121" spans="1:44" ht="15" customHeight="1">
      <c r="A121" s="384"/>
      <c r="B121" s="385"/>
      <c r="C121" s="126">
        <v>115</v>
      </c>
      <c r="D121" s="61">
        <v>4</v>
      </c>
      <c r="E121" s="19"/>
      <c r="F121" s="20"/>
      <c r="G121" s="20"/>
      <c r="H121" s="20"/>
      <c r="I121" s="21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80"/>
      <c r="AL121" s="22"/>
      <c r="AM121" s="80"/>
      <c r="AN121" s="80"/>
      <c r="AO121" s="80"/>
      <c r="AP121" s="80"/>
      <c r="AQ121" s="80"/>
      <c r="AR121" s="95"/>
    </row>
    <row r="122" spans="1:44" ht="15" customHeight="1">
      <c r="A122" s="384"/>
      <c r="B122" s="385"/>
      <c r="C122" s="126">
        <v>116</v>
      </c>
      <c r="D122" s="60">
        <v>1</v>
      </c>
      <c r="E122" s="19"/>
      <c r="F122" s="20"/>
      <c r="G122" s="20"/>
      <c r="H122" s="20"/>
      <c r="I122" s="21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80"/>
      <c r="AL122" s="22"/>
      <c r="AM122" s="80"/>
      <c r="AN122" s="80"/>
      <c r="AO122" s="80"/>
      <c r="AP122" s="80"/>
      <c r="AQ122" s="80"/>
      <c r="AR122" s="95"/>
    </row>
    <row r="123" spans="1:44" ht="15" customHeight="1">
      <c r="A123" s="384"/>
      <c r="B123" s="385"/>
      <c r="C123" s="128">
        <v>117</v>
      </c>
      <c r="D123" s="64">
        <v>4</v>
      </c>
      <c r="E123" s="33"/>
      <c r="F123" s="34"/>
      <c r="G123" s="34"/>
      <c r="H123" s="34"/>
      <c r="I123" s="35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83"/>
      <c r="AL123" s="36"/>
      <c r="AM123" s="83"/>
      <c r="AN123" s="83"/>
      <c r="AO123" s="83"/>
      <c r="AP123" s="83"/>
      <c r="AQ123" s="83"/>
      <c r="AR123" s="98"/>
    </row>
    <row r="124" spans="1:44" ht="15" customHeight="1">
      <c r="A124" s="384"/>
      <c r="B124" s="385"/>
      <c r="C124" s="126">
        <v>118</v>
      </c>
      <c r="D124" s="60">
        <v>1</v>
      </c>
      <c r="E124" s="19"/>
      <c r="F124" s="20"/>
      <c r="G124" s="20"/>
      <c r="H124" s="20"/>
      <c r="I124" s="21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80"/>
      <c r="AL124" s="22"/>
      <c r="AM124" s="80"/>
      <c r="AN124" s="80"/>
      <c r="AO124" s="80"/>
      <c r="AP124" s="80"/>
      <c r="AQ124" s="80"/>
      <c r="AR124" s="95"/>
    </row>
    <row r="125" spans="1:44" ht="15" customHeight="1">
      <c r="A125" s="384"/>
      <c r="B125" s="385"/>
      <c r="C125" s="126">
        <v>119</v>
      </c>
      <c r="D125" s="60">
        <v>2</v>
      </c>
      <c r="E125" s="19"/>
      <c r="F125" s="20"/>
      <c r="G125" s="20"/>
      <c r="H125" s="20"/>
      <c r="I125" s="21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80"/>
      <c r="AL125" s="22"/>
      <c r="AM125" s="80"/>
      <c r="AN125" s="80"/>
      <c r="AO125" s="80"/>
      <c r="AP125" s="80"/>
      <c r="AQ125" s="80"/>
      <c r="AR125" s="95"/>
    </row>
    <row r="126" spans="1:44" ht="15" customHeight="1">
      <c r="A126" s="384"/>
      <c r="B126" s="385"/>
      <c r="C126" s="126">
        <v>120</v>
      </c>
      <c r="D126" s="60">
        <v>3</v>
      </c>
      <c r="E126" s="19"/>
      <c r="F126" s="20"/>
      <c r="G126" s="20"/>
      <c r="H126" s="20"/>
      <c r="I126" s="21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80"/>
      <c r="AL126" s="22"/>
      <c r="AM126" s="80"/>
      <c r="AN126" s="80"/>
      <c r="AO126" s="80"/>
      <c r="AP126" s="80"/>
      <c r="AQ126" s="80"/>
      <c r="AR126" s="95"/>
    </row>
    <row r="127" spans="1:44" ht="15" customHeight="1">
      <c r="A127" s="384"/>
      <c r="B127" s="385"/>
      <c r="C127" s="126">
        <v>121</v>
      </c>
      <c r="D127" s="60">
        <v>5</v>
      </c>
      <c r="E127" s="19"/>
      <c r="F127" s="20"/>
      <c r="G127" s="20"/>
      <c r="H127" s="20"/>
      <c r="I127" s="21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80"/>
      <c r="AL127" s="22"/>
      <c r="AM127" s="80"/>
      <c r="AN127" s="80"/>
      <c r="AO127" s="80"/>
      <c r="AP127" s="80"/>
      <c r="AQ127" s="80"/>
      <c r="AR127" s="95"/>
    </row>
    <row r="128" spans="1:44" ht="15" customHeight="1">
      <c r="A128" s="384"/>
      <c r="B128" s="385"/>
      <c r="C128" s="126">
        <v>122</v>
      </c>
      <c r="D128" s="60">
        <v>1</v>
      </c>
      <c r="E128" s="19"/>
      <c r="F128" s="20"/>
      <c r="G128" s="20"/>
      <c r="H128" s="20"/>
      <c r="I128" s="21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80"/>
      <c r="AL128" s="22"/>
      <c r="AM128" s="80"/>
      <c r="AN128" s="80"/>
      <c r="AO128" s="80"/>
      <c r="AP128" s="80"/>
      <c r="AQ128" s="80"/>
      <c r="AR128" s="95"/>
    </row>
    <row r="129" spans="1:44" ht="15" customHeight="1">
      <c r="A129" s="384"/>
      <c r="B129" s="385"/>
      <c r="C129" s="126">
        <v>123</v>
      </c>
      <c r="D129" s="60">
        <v>4</v>
      </c>
      <c r="E129" s="19"/>
      <c r="F129" s="20"/>
      <c r="G129" s="20"/>
      <c r="H129" s="20"/>
      <c r="I129" s="21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80"/>
      <c r="AL129" s="22"/>
      <c r="AM129" s="80"/>
      <c r="AN129" s="80"/>
      <c r="AO129" s="80"/>
      <c r="AP129" s="80"/>
      <c r="AQ129" s="80"/>
      <c r="AR129" s="95"/>
    </row>
    <row r="130" spans="1:44" ht="15" customHeight="1">
      <c r="A130" s="384"/>
      <c r="B130" s="385"/>
      <c r="C130" s="126">
        <v>124</v>
      </c>
      <c r="D130" s="60">
        <v>5</v>
      </c>
      <c r="E130" s="19"/>
      <c r="F130" s="20"/>
      <c r="G130" s="20"/>
      <c r="H130" s="20"/>
      <c r="I130" s="21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80"/>
      <c r="AL130" s="22"/>
      <c r="AM130" s="80"/>
      <c r="AN130" s="80"/>
      <c r="AO130" s="80"/>
      <c r="AP130" s="80"/>
      <c r="AQ130" s="80"/>
      <c r="AR130" s="95"/>
    </row>
    <row r="131" spans="1:44" ht="15" customHeight="1" thickBot="1">
      <c r="A131" s="386"/>
      <c r="B131" s="387"/>
      <c r="C131" s="129">
        <v>125</v>
      </c>
      <c r="D131" s="63">
        <v>2</v>
      </c>
      <c r="E131" s="29"/>
      <c r="F131" s="30"/>
      <c r="G131" s="30"/>
      <c r="H131" s="30"/>
      <c r="I131" s="41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85"/>
      <c r="AL131" s="42"/>
      <c r="AM131" s="85"/>
      <c r="AN131" s="85"/>
      <c r="AO131" s="85"/>
      <c r="AP131" s="85"/>
      <c r="AQ131" s="85"/>
      <c r="AR131" s="100"/>
    </row>
    <row r="132" spans="1:44">
      <c r="Z132" s="104"/>
    </row>
  </sheetData>
  <mergeCells count="21">
    <mergeCell ref="E1:AQ1"/>
    <mergeCell ref="A4:A19"/>
    <mergeCell ref="A20:A71"/>
    <mergeCell ref="B4:B5"/>
    <mergeCell ref="B6:B7"/>
    <mergeCell ref="B20:B29"/>
    <mergeCell ref="B30:B37"/>
    <mergeCell ref="B38:B63"/>
    <mergeCell ref="A2:A3"/>
    <mergeCell ref="B8:B19"/>
    <mergeCell ref="D2:D3"/>
    <mergeCell ref="C2:C3"/>
    <mergeCell ref="B2:B3"/>
    <mergeCell ref="B103:B114"/>
    <mergeCell ref="A120:B131"/>
    <mergeCell ref="A75:A114"/>
    <mergeCell ref="B64:B71"/>
    <mergeCell ref="B75:B82"/>
    <mergeCell ref="B83:B92"/>
    <mergeCell ref="B93:B102"/>
    <mergeCell ref="A115:B119"/>
  </mergeCells>
  <phoneticPr fontId="2"/>
  <pageMargins left="0.2" right="0.2" top="0.28000000000000003" bottom="0.45" header="0.28999999999999998" footer="0.19"/>
  <pageSetup paperSize="9" scale="59" orientation="landscape" horizontalDpi="300" verticalDpi="300" r:id="rId1"/>
  <rowBreaks count="1" manualBreakCount="1">
    <brk id="71" max="16383" man="1"/>
  </rowBreaks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U132"/>
  <sheetViews>
    <sheetView view="pageLayout" zoomScale="80" zoomScaleNormal="80" zoomScalePageLayoutView="80" workbookViewId="0">
      <selection activeCell="AU4" sqref="AU4"/>
    </sheetView>
  </sheetViews>
  <sheetFormatPr defaultColWidth="8.875" defaultRowHeight="13.5"/>
  <cols>
    <col min="1" max="2" width="3.5" customWidth="1"/>
    <col min="3" max="3" width="4" style="14" customWidth="1"/>
    <col min="4" max="43" width="5.625" customWidth="1"/>
    <col min="44" max="47" width="5.375" customWidth="1"/>
  </cols>
  <sheetData>
    <row r="1" spans="1:47" ht="20.25" customHeight="1" thickBot="1">
      <c r="A1" s="349"/>
      <c r="B1" s="349"/>
      <c r="C1" s="135"/>
      <c r="D1" s="371" t="s">
        <v>13</v>
      </c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206"/>
      <c r="AR1" s="349"/>
      <c r="AS1" s="349"/>
      <c r="AT1" s="349"/>
      <c r="AU1" s="349"/>
    </row>
    <row r="2" spans="1:47" ht="14.25" thickBot="1">
      <c r="A2" s="372" t="s">
        <v>47</v>
      </c>
      <c r="B2" s="372" t="s">
        <v>48</v>
      </c>
      <c r="C2" s="372" t="s">
        <v>148</v>
      </c>
      <c r="D2" s="10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1">
        <v>8</v>
      </c>
      <c r="L2" s="11">
        <v>9</v>
      </c>
      <c r="M2" s="11">
        <v>10</v>
      </c>
      <c r="N2" s="11">
        <v>11</v>
      </c>
      <c r="O2" s="11">
        <v>12</v>
      </c>
      <c r="P2" s="11">
        <v>13</v>
      </c>
      <c r="Q2" s="11">
        <v>14</v>
      </c>
      <c r="R2" s="11">
        <v>15</v>
      </c>
      <c r="S2" s="11">
        <v>16</v>
      </c>
      <c r="T2" s="11">
        <v>17</v>
      </c>
      <c r="U2" s="11">
        <v>18</v>
      </c>
      <c r="V2" s="11">
        <v>19</v>
      </c>
      <c r="W2" s="11">
        <v>20</v>
      </c>
      <c r="X2" s="11">
        <v>21</v>
      </c>
      <c r="Y2" s="11">
        <v>22</v>
      </c>
      <c r="Z2" s="11">
        <v>23</v>
      </c>
      <c r="AA2" s="11">
        <v>24</v>
      </c>
      <c r="AB2" s="11">
        <v>25</v>
      </c>
      <c r="AC2" s="11">
        <v>26</v>
      </c>
      <c r="AD2" s="11">
        <v>27</v>
      </c>
      <c r="AE2" s="11">
        <v>28</v>
      </c>
      <c r="AF2" s="11">
        <v>29</v>
      </c>
      <c r="AG2" s="11">
        <v>30</v>
      </c>
      <c r="AH2" s="11">
        <v>31</v>
      </c>
      <c r="AI2" s="11">
        <v>32</v>
      </c>
      <c r="AJ2" s="11">
        <v>33</v>
      </c>
      <c r="AK2" s="11">
        <v>34</v>
      </c>
      <c r="AL2" s="11">
        <v>35</v>
      </c>
      <c r="AM2" s="11">
        <v>36</v>
      </c>
      <c r="AN2" s="11">
        <v>37</v>
      </c>
      <c r="AO2" s="11">
        <v>38</v>
      </c>
      <c r="AP2" s="78">
        <v>39</v>
      </c>
      <c r="AQ2" s="12">
        <v>40</v>
      </c>
      <c r="AR2" s="403" t="s">
        <v>41</v>
      </c>
      <c r="AS2" s="405" t="s">
        <v>42</v>
      </c>
      <c r="AT2" s="405" t="s">
        <v>43</v>
      </c>
      <c r="AU2" s="401" t="s">
        <v>44</v>
      </c>
    </row>
    <row r="3" spans="1:47" ht="27.75" customHeight="1" thickBot="1">
      <c r="A3" s="373"/>
      <c r="B3" s="373"/>
      <c r="C3" s="373"/>
      <c r="D3" s="213">
        <f>①解答入力!E3</f>
        <v>0</v>
      </c>
      <c r="E3" s="115">
        <f>①解答入力!F3</f>
        <v>0</v>
      </c>
      <c r="F3" s="115">
        <f>①解答入力!G3</f>
        <v>0</v>
      </c>
      <c r="G3" s="115">
        <f>①解答入力!H3</f>
        <v>0</v>
      </c>
      <c r="H3" s="115">
        <f>①解答入力!I3</f>
        <v>0</v>
      </c>
      <c r="I3" s="115">
        <f>①解答入力!J3</f>
        <v>0</v>
      </c>
      <c r="J3" s="115">
        <f>①解答入力!K3</f>
        <v>0</v>
      </c>
      <c r="K3" s="115">
        <f>①解答入力!L3</f>
        <v>0</v>
      </c>
      <c r="L3" s="115">
        <f>①解答入力!M3</f>
        <v>0</v>
      </c>
      <c r="M3" s="115">
        <f>①解答入力!N3</f>
        <v>0</v>
      </c>
      <c r="N3" s="115">
        <f>①解答入力!O3</f>
        <v>0</v>
      </c>
      <c r="O3" s="115">
        <f>①解答入力!P3</f>
        <v>0</v>
      </c>
      <c r="P3" s="115">
        <f>①解答入力!Q3</f>
        <v>0</v>
      </c>
      <c r="Q3" s="115">
        <f>①解答入力!R3</f>
        <v>0</v>
      </c>
      <c r="R3" s="115">
        <f>①解答入力!S3</f>
        <v>0</v>
      </c>
      <c r="S3" s="115">
        <f>①解答入力!T3</f>
        <v>0</v>
      </c>
      <c r="T3" s="115">
        <f>①解答入力!U3</f>
        <v>0</v>
      </c>
      <c r="U3" s="115">
        <f>①解答入力!V3</f>
        <v>0</v>
      </c>
      <c r="V3" s="115">
        <f>①解答入力!W3</f>
        <v>0</v>
      </c>
      <c r="W3" s="115">
        <f>①解答入力!X3</f>
        <v>0</v>
      </c>
      <c r="X3" s="115">
        <f>①解答入力!Y3</f>
        <v>0</v>
      </c>
      <c r="Y3" s="115">
        <f>①解答入力!Z3</f>
        <v>0</v>
      </c>
      <c r="Z3" s="115">
        <f>①解答入力!AA3</f>
        <v>0</v>
      </c>
      <c r="AA3" s="115">
        <f>①解答入力!AB3</f>
        <v>0</v>
      </c>
      <c r="AB3" s="115">
        <f>①解答入力!AC3</f>
        <v>0</v>
      </c>
      <c r="AC3" s="115">
        <f>①解答入力!AD3</f>
        <v>0</v>
      </c>
      <c r="AD3" s="115">
        <f>①解答入力!AE3</f>
        <v>0</v>
      </c>
      <c r="AE3" s="115">
        <f>①解答入力!AF3</f>
        <v>0</v>
      </c>
      <c r="AF3" s="115">
        <f>①解答入力!AG3</f>
        <v>0</v>
      </c>
      <c r="AG3" s="115">
        <f>①解答入力!AH3</f>
        <v>0</v>
      </c>
      <c r="AH3" s="115">
        <f>①解答入力!AI3</f>
        <v>0</v>
      </c>
      <c r="AI3" s="115">
        <f>①解答入力!AJ3</f>
        <v>0</v>
      </c>
      <c r="AJ3" s="115">
        <f>①解答入力!AK3</f>
        <v>0</v>
      </c>
      <c r="AK3" s="115">
        <f>①解答入力!AL3</f>
        <v>0</v>
      </c>
      <c r="AL3" s="115">
        <f>①解答入力!AM3</f>
        <v>0</v>
      </c>
      <c r="AM3" s="115">
        <f>①解答入力!AN3</f>
        <v>0</v>
      </c>
      <c r="AN3" s="115">
        <f>①解答入力!AO3</f>
        <v>0</v>
      </c>
      <c r="AO3" s="115">
        <f>①解答入力!AP3</f>
        <v>0</v>
      </c>
      <c r="AP3" s="115">
        <f>①解答入力!AQ3</f>
        <v>0</v>
      </c>
      <c r="AQ3" s="117">
        <f>①解答入力!AR3</f>
        <v>0</v>
      </c>
      <c r="AR3" s="404"/>
      <c r="AS3" s="406"/>
      <c r="AT3" s="406"/>
      <c r="AU3" s="402"/>
    </row>
    <row r="4" spans="1:47" ht="17.100000000000001" customHeight="1">
      <c r="A4" s="366" t="s">
        <v>49</v>
      </c>
      <c r="B4" s="366" t="s">
        <v>80</v>
      </c>
      <c r="C4" s="224">
        <v>1</v>
      </c>
      <c r="D4" s="43">
        <f>IF(①解答入力!D4=①解答入力!E4,1,0)</f>
        <v>0</v>
      </c>
      <c r="E4" s="44">
        <f>IF(①解答入力!D4=①解答入力!F4,1,0)</f>
        <v>0</v>
      </c>
      <c r="F4" s="44">
        <f>IF(①解答入力!D4=①解答入力!G4,1,0)</f>
        <v>0</v>
      </c>
      <c r="G4" s="44">
        <f>IF(①解答入力!D4=①解答入力!H4,1,0)</f>
        <v>0</v>
      </c>
      <c r="H4" s="44">
        <f>IF(①解答入力!D4=①解答入力!I4,1,0)</f>
        <v>0</v>
      </c>
      <c r="I4" s="44">
        <f>IF(①解答入力!D4=①解答入力!J4,1,0)</f>
        <v>0</v>
      </c>
      <c r="J4" s="44">
        <f>IF(①解答入力!D4=①解答入力!K4,1,0)</f>
        <v>0</v>
      </c>
      <c r="K4" s="44">
        <f>IF(①解答入力!D4=①解答入力!L4,1,0)</f>
        <v>0</v>
      </c>
      <c r="L4" s="44">
        <f>IF(①解答入力!D4=①解答入力!M4,1,0)</f>
        <v>0</v>
      </c>
      <c r="M4" s="44">
        <f>IF(①解答入力!D4=①解答入力!N4,1,0)</f>
        <v>0</v>
      </c>
      <c r="N4" s="44">
        <f>IF(①解答入力!D4=①解答入力!O4,1,0)</f>
        <v>0</v>
      </c>
      <c r="O4" s="44">
        <f>IF(①解答入力!D4=①解答入力!P4,1,0)</f>
        <v>0</v>
      </c>
      <c r="P4" s="44">
        <f>IF(①解答入力!D4=①解答入力!Q4,1,0)</f>
        <v>0</v>
      </c>
      <c r="Q4" s="44">
        <f>IF(①解答入力!D4=①解答入力!R4,1,0)</f>
        <v>0</v>
      </c>
      <c r="R4" s="44">
        <f>IF(①解答入力!D4=①解答入力!S4,1,0)</f>
        <v>0</v>
      </c>
      <c r="S4" s="44">
        <f>IF(①解答入力!D4=①解答入力!T4,1,0)</f>
        <v>0</v>
      </c>
      <c r="T4" s="44">
        <f>IF(①解答入力!D4=①解答入力!U4,1,0)</f>
        <v>0</v>
      </c>
      <c r="U4" s="44">
        <f>IF(①解答入力!D4=①解答入力!V4,1,0)</f>
        <v>0</v>
      </c>
      <c r="V4" s="44">
        <f>IF(①解答入力!D4=①解答入力!W4,1,0)</f>
        <v>0</v>
      </c>
      <c r="W4" s="44">
        <f>IF(①解答入力!D4=①解答入力!X4,1,0)</f>
        <v>0</v>
      </c>
      <c r="X4" s="44">
        <f>IF(①解答入力!D4=①解答入力!Y4,1,0)</f>
        <v>0</v>
      </c>
      <c r="Y4" s="44">
        <f>IF(①解答入力!D4=①解答入力!Z4,1,0)</f>
        <v>0</v>
      </c>
      <c r="Z4" s="44">
        <f>IF(①解答入力!D4=①解答入力!AA4,1,0)</f>
        <v>0</v>
      </c>
      <c r="AA4" s="44">
        <f>IF(①解答入力!D4=①解答入力!AB4,1,0)</f>
        <v>0</v>
      </c>
      <c r="AB4" s="44">
        <f>IF(①解答入力!D4=①解答入力!AC4,1,0)</f>
        <v>0</v>
      </c>
      <c r="AC4" s="44">
        <f>IF(①解答入力!D4=①解答入力!AD4,1,0)</f>
        <v>0</v>
      </c>
      <c r="AD4" s="44">
        <f>IF(①解答入力!D4=①解答入力!AE4,1,0)</f>
        <v>0</v>
      </c>
      <c r="AE4" s="44">
        <f>IF(①解答入力!D4=①解答入力!AF4,1,0)</f>
        <v>0</v>
      </c>
      <c r="AF4" s="44">
        <f>IF(①解答入力!D4=①解答入力!AG4,1,0)</f>
        <v>0</v>
      </c>
      <c r="AG4" s="44">
        <f>IF(①解答入力!D4=①解答入力!AH4,1,0)</f>
        <v>0</v>
      </c>
      <c r="AH4" s="44">
        <f>IF(①解答入力!D4=①解答入力!AI4,1,0)</f>
        <v>0</v>
      </c>
      <c r="AI4" s="44">
        <f>IF(①解答入力!D4=①解答入力!AJ4,1,0)</f>
        <v>0</v>
      </c>
      <c r="AJ4" s="86">
        <f>IF(①解答入力!D4=①解答入力!AK4,1,0)</f>
        <v>0</v>
      </c>
      <c r="AK4" s="44">
        <f>IF(①解答入力!D4=①解答入力!AL4,1,0)</f>
        <v>0</v>
      </c>
      <c r="AL4" s="106">
        <f>IF(①解答入力!D4=①解答入力!AM4,1,0)</f>
        <v>0</v>
      </c>
      <c r="AM4" s="106">
        <f>IF(①解答入力!D4=①解答入力!AN4,1,0)</f>
        <v>0</v>
      </c>
      <c r="AN4" s="106">
        <f>IF(①解答入力!D4=①解答入力!AO4,1,0)</f>
        <v>0</v>
      </c>
      <c r="AO4" s="106">
        <f>IF(①解答入力!D4=①解答入力!AP4,1,0)</f>
        <v>0</v>
      </c>
      <c r="AP4" s="207">
        <f>IF(①解答入力!D4=①解答入力!AQ4,1,0)</f>
        <v>0</v>
      </c>
      <c r="AQ4" s="112">
        <f>IF(①解答入力!D4=①解答入力!AR4,1,0)</f>
        <v>0</v>
      </c>
      <c r="AR4" s="5">
        <f>SUM(D4:AQ4)</f>
        <v>0</v>
      </c>
      <c r="AS4" s="75">
        <f>ROUND((AR4/COUNT(D4:AQ4)*100),1)</f>
        <v>0</v>
      </c>
      <c r="AT4" s="75">
        <f>COUNT(D4:AQ4)-AR4</f>
        <v>40</v>
      </c>
      <c r="AU4" s="6">
        <f>ROUND(AT4/COUNT(D4:AQ4)*100,1)</f>
        <v>100</v>
      </c>
    </row>
    <row r="5" spans="1:47" ht="17.100000000000001" customHeight="1">
      <c r="A5" s="367"/>
      <c r="B5" s="367"/>
      <c r="C5" s="235">
        <v>2</v>
      </c>
      <c r="D5" s="47">
        <f>IF(①解答入力!D5=①解答入力!E5,1,0)</f>
        <v>0</v>
      </c>
      <c r="E5" s="48">
        <f>IF(①解答入力!D5=①解答入力!F5,1,0)</f>
        <v>0</v>
      </c>
      <c r="F5" s="48">
        <f>IF(①解答入力!D5=①解答入力!G5,1,0)</f>
        <v>0</v>
      </c>
      <c r="G5" s="48">
        <f>IF(①解答入力!D5=①解答入力!H5,1,0)</f>
        <v>0</v>
      </c>
      <c r="H5" s="48">
        <f>IF(①解答入力!D5=①解答入力!I5,1,0)</f>
        <v>0</v>
      </c>
      <c r="I5" s="48">
        <f>IF(①解答入力!D5=①解答入力!J5,1,0)</f>
        <v>0</v>
      </c>
      <c r="J5" s="48">
        <f>IF(①解答入力!D5=①解答入力!K5,1,0)</f>
        <v>0</v>
      </c>
      <c r="K5" s="48">
        <f>IF(①解答入力!D5=①解答入力!L5,1,0)</f>
        <v>0</v>
      </c>
      <c r="L5" s="48">
        <f>IF(①解答入力!D5=①解答入力!M5,1,0)</f>
        <v>0</v>
      </c>
      <c r="M5" s="48">
        <f>IF(①解答入力!D5=①解答入力!N5,1,0)</f>
        <v>0</v>
      </c>
      <c r="N5" s="48">
        <f>IF(①解答入力!D5=①解答入力!O5,1,0)</f>
        <v>0</v>
      </c>
      <c r="O5" s="48">
        <f>IF(①解答入力!D5=①解答入力!P5,1,0)</f>
        <v>0</v>
      </c>
      <c r="P5" s="48">
        <f>IF(①解答入力!D5=①解答入力!Q5,1,0)</f>
        <v>0</v>
      </c>
      <c r="Q5" s="48">
        <f>IF(①解答入力!D5=①解答入力!R5,1,0)</f>
        <v>0</v>
      </c>
      <c r="R5" s="48">
        <f>IF(①解答入力!D5=①解答入力!S5,1,0)</f>
        <v>0</v>
      </c>
      <c r="S5" s="48">
        <f>IF(①解答入力!D5=①解答入力!T5,1,0)</f>
        <v>0</v>
      </c>
      <c r="T5" s="48">
        <f>IF(①解答入力!D5=①解答入力!U5,1,0)</f>
        <v>0</v>
      </c>
      <c r="U5" s="48">
        <f>IF(①解答入力!D5=①解答入力!V5,1,0)</f>
        <v>0</v>
      </c>
      <c r="V5" s="48">
        <f>IF(①解答入力!D5=①解答入力!W5,1,0)</f>
        <v>0</v>
      </c>
      <c r="W5" s="48">
        <f>IF(①解答入力!D5=①解答入力!X5,1,0)</f>
        <v>0</v>
      </c>
      <c r="X5" s="48">
        <f>IF(①解答入力!D5=①解答入力!Y5,1,0)</f>
        <v>0</v>
      </c>
      <c r="Y5" s="48">
        <f>IF(①解答入力!D5=①解答入力!Z5,1,0)</f>
        <v>0</v>
      </c>
      <c r="Z5" s="48">
        <f>IF(①解答入力!D5=①解答入力!AA5,1,0)</f>
        <v>0</v>
      </c>
      <c r="AA5" s="48">
        <f>IF(①解答入力!D5=①解答入力!AB5,1,0)</f>
        <v>0</v>
      </c>
      <c r="AB5" s="48">
        <f>IF(①解答入力!D5=①解答入力!AC5,1,0)</f>
        <v>0</v>
      </c>
      <c r="AC5" s="48">
        <f>IF(①解答入力!D5=①解答入力!AD5,1,0)</f>
        <v>0</v>
      </c>
      <c r="AD5" s="48">
        <f>IF(①解答入力!D5=①解答入力!AE5,1,0)</f>
        <v>0</v>
      </c>
      <c r="AE5" s="48">
        <f>IF(①解答入力!D5=①解答入力!AF5,1,0)</f>
        <v>0</v>
      </c>
      <c r="AF5" s="48">
        <f>IF(①解答入力!D5=①解答入力!AG5,1,0)</f>
        <v>0</v>
      </c>
      <c r="AG5" s="48">
        <f>IF(①解答入力!D5=①解答入力!AH5,1,0)</f>
        <v>0</v>
      </c>
      <c r="AH5" s="48">
        <f>IF(①解答入力!D5=①解答入力!AI5,1,0)</f>
        <v>0</v>
      </c>
      <c r="AI5" s="48">
        <f>IF(①解答入力!D5=①解答入力!AJ5,1,0)</f>
        <v>0</v>
      </c>
      <c r="AJ5" s="88">
        <f>IF(①解答入力!D5=①解答入力!AK5,1,0)</f>
        <v>0</v>
      </c>
      <c r="AK5" s="48">
        <f>IF(①解答入力!D5=①解答入力!AL5,1,0)</f>
        <v>0</v>
      </c>
      <c r="AL5" s="48">
        <f>IF(①解答入力!D5=①解答入力!AM5,1,0)</f>
        <v>0</v>
      </c>
      <c r="AM5" s="48">
        <f>IF(①解答入力!D5=①解答入力!AN5,1,0)</f>
        <v>0</v>
      </c>
      <c r="AN5" s="48">
        <f>IF(①解答入力!D5=①解答入力!AO5,1,0)</f>
        <v>0</v>
      </c>
      <c r="AO5" s="48">
        <f>IF(①解答入力!D5=①解答入力!AP5,1,0)</f>
        <v>0</v>
      </c>
      <c r="AP5" s="88">
        <f>IF(①解答入力!D5=①解答入力!AQ5,1,0)</f>
        <v>0</v>
      </c>
      <c r="AQ5" s="108">
        <f>IF(①解答入力!D5=①解答入力!AR5,1,0)</f>
        <v>0</v>
      </c>
      <c r="AR5" s="101">
        <f t="shared" ref="AR5:AR59" si="0">SUM(D5:AQ5)</f>
        <v>0</v>
      </c>
      <c r="AS5" s="102">
        <f t="shared" ref="AS5:AS59" si="1">ROUND((AR5/COUNT(D5:AQ5)*100),1)</f>
        <v>0</v>
      </c>
      <c r="AT5" s="102">
        <f t="shared" ref="AT5:AT59" si="2">COUNT(D5:AQ5)-AR5</f>
        <v>40</v>
      </c>
      <c r="AU5" s="103">
        <f t="shared" ref="AU5:AU59" si="3">ROUND(AT5/COUNT(D5:AQ5)*100,1)</f>
        <v>100</v>
      </c>
    </row>
    <row r="6" spans="1:47" ht="17.100000000000001" customHeight="1">
      <c r="A6" s="367"/>
      <c r="B6" s="369" t="s">
        <v>81</v>
      </c>
      <c r="C6" s="237">
        <v>3</v>
      </c>
      <c r="D6" s="55">
        <f>IF(①解答入力!D6=①解答入力!E6,1,0)</f>
        <v>0</v>
      </c>
      <c r="E6" s="56">
        <f>IF(①解答入力!D6=①解答入力!F6,1,0)</f>
        <v>0</v>
      </c>
      <c r="F6" s="56">
        <f>IF(①解答入力!D6=①解答入力!G6,1,0)</f>
        <v>0</v>
      </c>
      <c r="G6" s="56">
        <f>IF(①解答入力!D6=①解答入力!H6,1,0)</f>
        <v>0</v>
      </c>
      <c r="H6" s="56">
        <f>IF(①解答入力!D6=①解答入力!I6,1,0)</f>
        <v>0</v>
      </c>
      <c r="I6" s="56">
        <f>IF(①解答入力!D6=①解答入力!J6,1,0)</f>
        <v>0</v>
      </c>
      <c r="J6" s="56">
        <f>IF(①解答入力!D6=①解答入力!K6,1,0)</f>
        <v>0</v>
      </c>
      <c r="K6" s="56">
        <f>IF(①解答入力!D6=①解答入力!L6,1,0)</f>
        <v>0</v>
      </c>
      <c r="L6" s="56">
        <f>IF(①解答入力!D6=①解答入力!M6,1,0)</f>
        <v>0</v>
      </c>
      <c r="M6" s="56">
        <f>IF(①解答入力!D6=①解答入力!N6,1,0)</f>
        <v>0</v>
      </c>
      <c r="N6" s="56">
        <f>IF(①解答入力!D6=①解答入力!O6,1,0)</f>
        <v>0</v>
      </c>
      <c r="O6" s="56">
        <f>IF(①解答入力!D6=①解答入力!P6,1,0)</f>
        <v>0</v>
      </c>
      <c r="P6" s="56">
        <f>IF(①解答入力!D6=①解答入力!Q6,1,0)</f>
        <v>0</v>
      </c>
      <c r="Q6" s="56">
        <f>IF(①解答入力!D6=①解答入力!R6,1,0)</f>
        <v>0</v>
      </c>
      <c r="R6" s="56">
        <f>IF(①解答入力!D6=①解答入力!S6,1,0)</f>
        <v>0</v>
      </c>
      <c r="S6" s="56">
        <f>IF(①解答入力!D6=①解答入力!T6,1,0)</f>
        <v>0</v>
      </c>
      <c r="T6" s="56">
        <f>IF(①解答入力!D6=①解答入力!U6,1,0)</f>
        <v>0</v>
      </c>
      <c r="U6" s="56">
        <f>IF(①解答入力!D6=①解答入力!V6,1,0)</f>
        <v>0</v>
      </c>
      <c r="V6" s="56">
        <f>IF(①解答入力!D6=①解答入力!W6,1,0)</f>
        <v>0</v>
      </c>
      <c r="W6" s="56">
        <f>IF(①解答入力!D6=①解答入力!X6,1,0)</f>
        <v>0</v>
      </c>
      <c r="X6" s="56">
        <f>IF(①解答入力!D6=①解答入力!Y6,1,0)</f>
        <v>0</v>
      </c>
      <c r="Y6" s="56">
        <f>IF(①解答入力!D6=①解答入力!Z6,1,0)</f>
        <v>0</v>
      </c>
      <c r="Z6" s="56">
        <f>IF(①解答入力!D6=①解答入力!AA6,1,0)</f>
        <v>0</v>
      </c>
      <c r="AA6" s="56">
        <f>IF(①解答入力!D6=①解答入力!AB6,1,0)</f>
        <v>0</v>
      </c>
      <c r="AB6" s="56">
        <f>IF(①解答入力!D6=①解答入力!AC6,1,0)</f>
        <v>0</v>
      </c>
      <c r="AC6" s="56">
        <f>IF(①解答入力!D6=①解答入力!AD6,1,0)</f>
        <v>0</v>
      </c>
      <c r="AD6" s="56">
        <f>IF(①解答入力!D6=①解答入力!AE6,1,0)</f>
        <v>0</v>
      </c>
      <c r="AE6" s="56">
        <f>IF(①解答入力!D6=①解答入力!AF6,1,0)</f>
        <v>0</v>
      </c>
      <c r="AF6" s="56">
        <f>IF(①解答入力!D6=①解答入力!AG6,1,0)</f>
        <v>0</v>
      </c>
      <c r="AG6" s="56">
        <f>IF(①解答入力!D6=①解答入力!AH6,1,0)</f>
        <v>0</v>
      </c>
      <c r="AH6" s="56">
        <f>IF(①解答入力!D6=①解答入力!AI6,1,0)</f>
        <v>0</v>
      </c>
      <c r="AI6" s="56">
        <f>IF(①解答入力!D6=①解答入力!AJ6,1,0)</f>
        <v>0</v>
      </c>
      <c r="AJ6" s="91">
        <f>IF(①解答入力!D6=①解答入力!AK6,1,0)</f>
        <v>0</v>
      </c>
      <c r="AK6" s="56">
        <f>IF(①解答入力!D6=①解答入力!AL6,1,0)</f>
        <v>0</v>
      </c>
      <c r="AL6" s="56">
        <f>IF(①解答入力!D6=①解答入力!AM6,1,0)</f>
        <v>0</v>
      </c>
      <c r="AM6" s="56">
        <f>IF(①解答入力!D6=①解答入力!AN6,1,0)</f>
        <v>0</v>
      </c>
      <c r="AN6" s="56">
        <f>IF(①解答入力!D6=①解答入力!AO6,1,0)</f>
        <v>0</v>
      </c>
      <c r="AO6" s="56">
        <f>IF(①解答入力!D6=①解答入力!AP6,1,0)</f>
        <v>0</v>
      </c>
      <c r="AP6" s="91">
        <f>IF(①解答入力!D6=①解答入力!AQ6,1,0)</f>
        <v>0</v>
      </c>
      <c r="AQ6" s="113">
        <f>IF(①解答入力!D6=①解答入力!AR6,1,0)</f>
        <v>0</v>
      </c>
      <c r="AR6" s="118">
        <f t="shared" si="0"/>
        <v>0</v>
      </c>
      <c r="AS6" s="119">
        <f t="shared" si="1"/>
        <v>0</v>
      </c>
      <c r="AT6" s="119">
        <f t="shared" si="2"/>
        <v>40</v>
      </c>
      <c r="AU6" s="120">
        <f t="shared" si="3"/>
        <v>100</v>
      </c>
    </row>
    <row r="7" spans="1:47" ht="17.100000000000001" customHeight="1">
      <c r="A7" s="367"/>
      <c r="B7" s="370"/>
      <c r="C7" s="238">
        <v>4</v>
      </c>
      <c r="D7" s="228">
        <f>IF(①解答入力!D7=①解答入力!E7,1,0)</f>
        <v>0</v>
      </c>
      <c r="E7" s="229">
        <f>IF(①解答入力!D7=①解答入力!F7,1,0)</f>
        <v>0</v>
      </c>
      <c r="F7" s="229">
        <f>IF(①解答入力!D7=①解答入力!G7,1,0)</f>
        <v>0</v>
      </c>
      <c r="G7" s="229">
        <f>IF(①解答入力!D7=①解答入力!H7,1,0)</f>
        <v>0</v>
      </c>
      <c r="H7" s="229">
        <f>IF(①解答入力!D7=①解答入力!I7,1,0)</f>
        <v>0</v>
      </c>
      <c r="I7" s="229">
        <f>IF(①解答入力!D7=①解答入力!J7,1,0)</f>
        <v>0</v>
      </c>
      <c r="J7" s="229">
        <f>IF(①解答入力!D7=①解答入力!K7,1,0)</f>
        <v>0</v>
      </c>
      <c r="K7" s="229">
        <f>IF(①解答入力!D7=①解答入力!L7,1,0)</f>
        <v>0</v>
      </c>
      <c r="L7" s="229">
        <f>IF(①解答入力!D7=①解答入力!M7,1,0)</f>
        <v>0</v>
      </c>
      <c r="M7" s="229">
        <f>IF(①解答入力!D7=①解答入力!N7,1,0)</f>
        <v>0</v>
      </c>
      <c r="N7" s="229">
        <f>IF(①解答入力!D7=①解答入力!O7,1,0)</f>
        <v>0</v>
      </c>
      <c r="O7" s="229">
        <f>IF(①解答入力!D7=①解答入力!P7,1,0)</f>
        <v>0</v>
      </c>
      <c r="P7" s="229">
        <f>IF(①解答入力!D7=①解答入力!Q7,1,0)</f>
        <v>0</v>
      </c>
      <c r="Q7" s="229">
        <f>IF(①解答入力!D7=①解答入力!R7,1,0)</f>
        <v>0</v>
      </c>
      <c r="R7" s="229">
        <f>IF(①解答入力!D7=①解答入力!S7,1,0)</f>
        <v>0</v>
      </c>
      <c r="S7" s="229">
        <f>IF(①解答入力!D7=①解答入力!T7,1,0)</f>
        <v>0</v>
      </c>
      <c r="T7" s="229">
        <f>IF(①解答入力!D7=①解答入力!U7,1,0)</f>
        <v>0</v>
      </c>
      <c r="U7" s="229">
        <f>IF(①解答入力!D7=①解答入力!V7,1,0)</f>
        <v>0</v>
      </c>
      <c r="V7" s="229">
        <f>IF(①解答入力!D7=①解答入力!W7,1,0)</f>
        <v>0</v>
      </c>
      <c r="W7" s="229">
        <f>IF(①解答入力!D7=①解答入力!X7,1,0)</f>
        <v>0</v>
      </c>
      <c r="X7" s="229">
        <f>IF(①解答入力!D7=①解答入力!Y7,1,0)</f>
        <v>0</v>
      </c>
      <c r="Y7" s="229">
        <f>IF(①解答入力!D7=①解答入力!Z7,1,0)</f>
        <v>0</v>
      </c>
      <c r="Z7" s="229">
        <f>IF(①解答入力!D7=①解答入力!AA7,1,0)</f>
        <v>0</v>
      </c>
      <c r="AA7" s="229">
        <f>IF(①解答入力!D7=①解答入力!AB7,1,0)</f>
        <v>0</v>
      </c>
      <c r="AB7" s="229">
        <f>IF(①解答入力!D7=①解答入力!AC7,1,0)</f>
        <v>0</v>
      </c>
      <c r="AC7" s="229">
        <f>IF(①解答入力!D7=①解答入力!AD7,1,0)</f>
        <v>0</v>
      </c>
      <c r="AD7" s="229">
        <f>IF(①解答入力!D7=①解答入力!AE7,1,0)</f>
        <v>0</v>
      </c>
      <c r="AE7" s="229">
        <f>IF(①解答入力!D7=①解答入力!AF7,1,0)</f>
        <v>0</v>
      </c>
      <c r="AF7" s="229">
        <f>IF(①解答入力!D7=①解答入力!AG7,1,0)</f>
        <v>0</v>
      </c>
      <c r="AG7" s="229">
        <f>IF(①解答入力!D7=①解答入力!AH7,1,0)</f>
        <v>0</v>
      </c>
      <c r="AH7" s="229">
        <f>IF(①解答入力!D7=①解答入力!AI7,1,0)</f>
        <v>0</v>
      </c>
      <c r="AI7" s="229">
        <f>IF(①解答入力!D7=①解答入力!AJ7,1,0)</f>
        <v>0</v>
      </c>
      <c r="AJ7" s="230">
        <f>IF(①解答入力!D7=①解答入力!AK7,1,0)</f>
        <v>0</v>
      </c>
      <c r="AK7" s="229">
        <f>IF(①解答入力!D7=①解答入力!AL7,1,0)</f>
        <v>0</v>
      </c>
      <c r="AL7" s="229">
        <f>IF(①解答入力!D7=①解答入力!AM7,1,0)</f>
        <v>0</v>
      </c>
      <c r="AM7" s="229">
        <f>IF(①解答入力!D7=①解答入力!AN7,1,0)</f>
        <v>0</v>
      </c>
      <c r="AN7" s="229">
        <f>IF(①解答入力!D7=①解答入力!AO7,1,0)</f>
        <v>0</v>
      </c>
      <c r="AO7" s="229">
        <f>IF(①解答入力!D7=①解答入力!AP7,1,0)</f>
        <v>0</v>
      </c>
      <c r="AP7" s="230">
        <f>IF(①解答入力!D7=①解答入力!AQ7,1,0)</f>
        <v>0</v>
      </c>
      <c r="AQ7" s="231">
        <f>IF(①解答入力!D7=①解答入力!AR7,1,0)</f>
        <v>0</v>
      </c>
      <c r="AR7" s="232">
        <f t="shared" si="0"/>
        <v>0</v>
      </c>
      <c r="AS7" s="233">
        <f t="shared" si="1"/>
        <v>0</v>
      </c>
      <c r="AT7" s="233">
        <f t="shared" si="2"/>
        <v>40</v>
      </c>
      <c r="AU7" s="234">
        <f t="shared" si="3"/>
        <v>100</v>
      </c>
    </row>
    <row r="8" spans="1:47" ht="17.100000000000001" customHeight="1">
      <c r="A8" s="367"/>
      <c r="B8" s="367" t="s">
        <v>82</v>
      </c>
      <c r="C8" s="236">
        <v>5</v>
      </c>
      <c r="D8" s="53">
        <f>IF(①解答入力!D8=①解答入力!E8,1,0)</f>
        <v>0</v>
      </c>
      <c r="E8" s="54">
        <f>IF(①解答入力!D8=①解答入力!F8,1,0)</f>
        <v>0</v>
      </c>
      <c r="F8" s="54">
        <f>IF(①解答入力!D8=①解答入力!G8,1,0)</f>
        <v>0</v>
      </c>
      <c r="G8" s="54">
        <f>IF(①解答入力!D8=①解答入力!H8,1,0)</f>
        <v>0</v>
      </c>
      <c r="H8" s="54">
        <f>IF(①解答入力!D8=①解答入力!I8,1,0)</f>
        <v>0</v>
      </c>
      <c r="I8" s="54">
        <f>IF(①解答入力!D8=①解答入力!J8,1,0)</f>
        <v>0</v>
      </c>
      <c r="J8" s="54">
        <f>IF(①解答入力!D8=①解答入力!K8,1,0)</f>
        <v>0</v>
      </c>
      <c r="K8" s="54">
        <f>IF(①解答入力!D8=①解答入力!L8,1,0)</f>
        <v>0</v>
      </c>
      <c r="L8" s="54">
        <f>IF(①解答入力!D8=①解答入力!M8,1,0)</f>
        <v>0</v>
      </c>
      <c r="M8" s="54">
        <f>IF(①解答入力!D8=①解答入力!N8,1,0)</f>
        <v>0</v>
      </c>
      <c r="N8" s="54">
        <f>IF(①解答入力!D8=①解答入力!O8,1,0)</f>
        <v>0</v>
      </c>
      <c r="O8" s="54">
        <f>IF(①解答入力!D8=①解答入力!P8,1,0)</f>
        <v>0</v>
      </c>
      <c r="P8" s="54">
        <f>IF(①解答入力!D8=①解答入力!Q8,1,0)</f>
        <v>0</v>
      </c>
      <c r="Q8" s="54">
        <f>IF(①解答入力!D8=①解答入力!R8,1,0)</f>
        <v>0</v>
      </c>
      <c r="R8" s="54">
        <f>IF(①解答入力!D8=①解答入力!S8,1,0)</f>
        <v>0</v>
      </c>
      <c r="S8" s="54">
        <f>IF(①解答入力!D8=①解答入力!T8,1,0)</f>
        <v>0</v>
      </c>
      <c r="T8" s="54">
        <f>IF(①解答入力!D8=①解答入力!U8,1,0)</f>
        <v>0</v>
      </c>
      <c r="U8" s="54">
        <f>IF(①解答入力!D8=①解答入力!V8,1,0)</f>
        <v>0</v>
      </c>
      <c r="V8" s="54">
        <f>IF(①解答入力!D8=①解答入力!W8,1,0)</f>
        <v>0</v>
      </c>
      <c r="W8" s="54">
        <f>IF(①解答入力!D8=①解答入力!X8,1,0)</f>
        <v>0</v>
      </c>
      <c r="X8" s="54">
        <f>IF(①解答入力!D8=①解答入力!Y8,1,0)</f>
        <v>0</v>
      </c>
      <c r="Y8" s="54">
        <f>IF(①解答入力!D8=①解答入力!Z8,1,0)</f>
        <v>0</v>
      </c>
      <c r="Z8" s="54">
        <f>IF(①解答入力!D8=①解答入力!AA8,1,0)</f>
        <v>0</v>
      </c>
      <c r="AA8" s="54">
        <f>IF(①解答入力!D8=①解答入力!AB8,1,0)</f>
        <v>0</v>
      </c>
      <c r="AB8" s="54">
        <f>IF(①解答入力!D8=①解答入力!AC8,1,0)</f>
        <v>0</v>
      </c>
      <c r="AC8" s="54">
        <f>IF(①解答入力!D8=①解答入力!AD8,1,0)</f>
        <v>0</v>
      </c>
      <c r="AD8" s="54">
        <f>IF(①解答入力!D8=①解答入力!AE8,1,0)</f>
        <v>0</v>
      </c>
      <c r="AE8" s="54">
        <f>IF(①解答入力!D8=①解答入力!AF8,1,0)</f>
        <v>0</v>
      </c>
      <c r="AF8" s="54">
        <f>IF(①解答入力!D8=①解答入力!AG8,1,0)</f>
        <v>0</v>
      </c>
      <c r="AG8" s="54">
        <f>IF(①解答入力!D8=①解答入力!AH8,1,0)</f>
        <v>0</v>
      </c>
      <c r="AH8" s="54">
        <f>IF(①解答入力!D8=①解答入力!AI8,1,0)</f>
        <v>0</v>
      </c>
      <c r="AI8" s="54">
        <f>IF(①解答入力!D8=①解答入力!AJ8,1,0)</f>
        <v>0</v>
      </c>
      <c r="AJ8" s="90">
        <f>IF(①解答入力!D8=①解答入力!AK8,1,0)</f>
        <v>0</v>
      </c>
      <c r="AK8" s="54">
        <f>IF(①解答入力!D8=①解答入力!AL8,1,0)</f>
        <v>0</v>
      </c>
      <c r="AL8" s="54">
        <f>IF(①解答入力!D8=①解答入力!AM8,1,0)</f>
        <v>0</v>
      </c>
      <c r="AM8" s="54">
        <f>IF(①解答入力!D8=①解答入力!AN8,1,0)</f>
        <v>0</v>
      </c>
      <c r="AN8" s="54">
        <f>IF(①解答入力!D8=①解答入力!AO8,1,0)</f>
        <v>0</v>
      </c>
      <c r="AO8" s="54">
        <f>IF(①解答入力!D8=①解答入力!AP8,1,0)</f>
        <v>0</v>
      </c>
      <c r="AP8" s="90">
        <f>IF(①解答入力!D8=①解答入力!AQ8,1,0)</f>
        <v>0</v>
      </c>
      <c r="AQ8" s="109">
        <f>IF(①解答入力!D8=①解答入力!AR8,1,0)</f>
        <v>0</v>
      </c>
      <c r="AR8" s="67">
        <f t="shared" si="0"/>
        <v>0</v>
      </c>
      <c r="AS8" s="77">
        <f t="shared" si="1"/>
        <v>0</v>
      </c>
      <c r="AT8" s="77">
        <f t="shared" si="2"/>
        <v>40</v>
      </c>
      <c r="AU8" s="69">
        <f t="shared" si="3"/>
        <v>100</v>
      </c>
    </row>
    <row r="9" spans="1:47" ht="17.100000000000001" customHeight="1">
      <c r="A9" s="367"/>
      <c r="B9" s="367"/>
      <c r="C9" s="226">
        <v>6</v>
      </c>
      <c r="D9" s="45">
        <f>IF(①解答入力!D9=①解答入力!E9,1,0)</f>
        <v>0</v>
      </c>
      <c r="E9" s="46">
        <f>IF(①解答入力!D9=①解答入力!F9,1,0)</f>
        <v>0</v>
      </c>
      <c r="F9" s="46">
        <f>IF(①解答入力!D9=①解答入力!G9,1,0)</f>
        <v>0</v>
      </c>
      <c r="G9" s="46">
        <f>IF(①解答入力!D9=①解答入力!H9,1,0)</f>
        <v>0</v>
      </c>
      <c r="H9" s="46">
        <f>IF(①解答入力!D9=①解答入力!I9,1,0)</f>
        <v>0</v>
      </c>
      <c r="I9" s="46">
        <f>IF(①解答入力!D9=①解答入力!J9,1,0)</f>
        <v>0</v>
      </c>
      <c r="J9" s="46">
        <f>IF(①解答入力!D9=①解答入力!K9,1,0)</f>
        <v>0</v>
      </c>
      <c r="K9" s="46">
        <f>IF(①解答入力!D9=①解答入力!L9,1,0)</f>
        <v>0</v>
      </c>
      <c r="L9" s="46">
        <f>IF(①解答入力!D9=①解答入力!M9,1,0)</f>
        <v>0</v>
      </c>
      <c r="M9" s="46">
        <f>IF(①解答入力!D9=①解答入力!N9,1,0)</f>
        <v>0</v>
      </c>
      <c r="N9" s="46">
        <f>IF(①解答入力!D9=①解答入力!O9,1,0)</f>
        <v>0</v>
      </c>
      <c r="O9" s="46">
        <f>IF(①解答入力!D9=①解答入力!P9,1,0)</f>
        <v>0</v>
      </c>
      <c r="P9" s="46">
        <f>IF(①解答入力!D9=①解答入力!Q9,1,0)</f>
        <v>0</v>
      </c>
      <c r="Q9" s="46">
        <f>IF(①解答入力!D9=①解答入力!R9,1,0)</f>
        <v>0</v>
      </c>
      <c r="R9" s="46">
        <f>IF(①解答入力!D9=①解答入力!S9,1,0)</f>
        <v>0</v>
      </c>
      <c r="S9" s="46">
        <f>IF(①解答入力!D9=①解答入力!T9,1,0)</f>
        <v>0</v>
      </c>
      <c r="T9" s="46">
        <f>IF(①解答入力!D9=①解答入力!U9,1,0)</f>
        <v>0</v>
      </c>
      <c r="U9" s="46">
        <f>IF(①解答入力!D9=①解答入力!V9,1,0)</f>
        <v>0</v>
      </c>
      <c r="V9" s="46">
        <f>IF(①解答入力!D9=①解答入力!W9,1,0)</f>
        <v>0</v>
      </c>
      <c r="W9" s="46">
        <f>IF(①解答入力!D9=①解答入力!X9,1,0)</f>
        <v>0</v>
      </c>
      <c r="X9" s="46">
        <f>IF(①解答入力!D9=①解答入力!Y9,1,0)</f>
        <v>0</v>
      </c>
      <c r="Y9" s="46">
        <f>IF(①解答入力!D9=①解答入力!Z9,1,0)</f>
        <v>0</v>
      </c>
      <c r="Z9" s="46">
        <f>IF(①解答入力!D9=①解答入力!AA9,1,0)</f>
        <v>0</v>
      </c>
      <c r="AA9" s="46">
        <f>IF(①解答入力!D9=①解答入力!AB9,1,0)</f>
        <v>0</v>
      </c>
      <c r="AB9" s="46">
        <f>IF(①解答入力!D9=①解答入力!AC9,1,0)</f>
        <v>0</v>
      </c>
      <c r="AC9" s="46">
        <f>IF(①解答入力!D9=①解答入力!AD9,1,0)</f>
        <v>0</v>
      </c>
      <c r="AD9" s="46">
        <f>IF(①解答入力!D9=①解答入力!AE9,1,0)</f>
        <v>0</v>
      </c>
      <c r="AE9" s="46">
        <f>IF(①解答入力!D9=①解答入力!AF9,1,0)</f>
        <v>0</v>
      </c>
      <c r="AF9" s="46">
        <f>IF(①解答入力!D9=①解答入力!AG9,1,0)</f>
        <v>0</v>
      </c>
      <c r="AG9" s="46">
        <f>IF(①解答入力!D9=①解答入力!AH9,1,0)</f>
        <v>0</v>
      </c>
      <c r="AH9" s="46">
        <f>IF(①解答入力!D9=①解答入力!AI9,1,0)</f>
        <v>0</v>
      </c>
      <c r="AI9" s="46">
        <f>IF(①解答入力!D9=①解答入力!AJ9,1,0)</f>
        <v>0</v>
      </c>
      <c r="AJ9" s="87">
        <f>IF(①解答入力!D9=①解答入力!AK9,1,0)</f>
        <v>0</v>
      </c>
      <c r="AK9" s="46">
        <f>IF(①解答入力!D9=①解答入力!AL9,1,0)</f>
        <v>0</v>
      </c>
      <c r="AL9" s="46">
        <f>IF(①解答入力!D9=①解答入力!AM9,1,0)</f>
        <v>0</v>
      </c>
      <c r="AM9" s="46">
        <f>IF(①解答入力!D9=①解答入力!AN9,1,0)</f>
        <v>0</v>
      </c>
      <c r="AN9" s="46">
        <f>IF(①解答入力!D9=①解答入力!AO9,1,0)</f>
        <v>0</v>
      </c>
      <c r="AO9" s="46">
        <f>IF(①解答入力!D9=①解答入力!AP9,1,0)</f>
        <v>0</v>
      </c>
      <c r="AP9" s="87">
        <f>IF(①解答入力!D9=①解答入力!AQ9,1,0)</f>
        <v>0</v>
      </c>
      <c r="AQ9" s="107">
        <f>IF(①解答入力!D9=①解答入力!AR9,1,0)</f>
        <v>0</v>
      </c>
      <c r="AR9" s="66">
        <f t="shared" si="0"/>
        <v>0</v>
      </c>
      <c r="AS9" s="74">
        <f t="shared" si="1"/>
        <v>0</v>
      </c>
      <c r="AT9" s="74">
        <f t="shared" si="2"/>
        <v>40</v>
      </c>
      <c r="AU9" s="68">
        <f t="shared" si="3"/>
        <v>100</v>
      </c>
    </row>
    <row r="10" spans="1:47" ht="17.100000000000001" customHeight="1">
      <c r="A10" s="367"/>
      <c r="B10" s="367"/>
      <c r="C10" s="226">
        <v>7</v>
      </c>
      <c r="D10" s="45">
        <f>IF(①解答入力!D10=①解答入力!E10,1,0)</f>
        <v>0</v>
      </c>
      <c r="E10" s="46">
        <f>IF(①解答入力!D10=①解答入力!F10,1,0)</f>
        <v>0</v>
      </c>
      <c r="F10" s="46">
        <f>IF(①解答入力!D10=①解答入力!G10,1,0)</f>
        <v>0</v>
      </c>
      <c r="G10" s="46">
        <f>IF(①解答入力!D10=①解答入力!H10,1,0)</f>
        <v>0</v>
      </c>
      <c r="H10" s="46">
        <f>IF(①解答入力!D10=①解答入力!I10,1,0)</f>
        <v>0</v>
      </c>
      <c r="I10" s="46">
        <f>IF(①解答入力!D10=①解答入力!J10,1,0)</f>
        <v>0</v>
      </c>
      <c r="J10" s="46">
        <f>IF(①解答入力!D10=①解答入力!K10,1,0)</f>
        <v>0</v>
      </c>
      <c r="K10" s="46">
        <f>IF(①解答入力!D10=①解答入力!L10,1,0)</f>
        <v>0</v>
      </c>
      <c r="L10" s="46">
        <f>IF(①解答入力!D10=①解答入力!M10,1,0)</f>
        <v>0</v>
      </c>
      <c r="M10" s="46">
        <f>IF(①解答入力!D10=①解答入力!N10,1,0)</f>
        <v>0</v>
      </c>
      <c r="N10" s="46">
        <f>IF(①解答入力!D10=①解答入力!O10,1,0)</f>
        <v>0</v>
      </c>
      <c r="O10" s="46">
        <f>IF(①解答入力!D10=①解答入力!P10,1,0)</f>
        <v>0</v>
      </c>
      <c r="P10" s="46">
        <f>IF(①解答入力!D10=①解答入力!Q10,1,0)</f>
        <v>0</v>
      </c>
      <c r="Q10" s="46">
        <f>IF(①解答入力!D10=①解答入力!R10,1,0)</f>
        <v>0</v>
      </c>
      <c r="R10" s="46">
        <f>IF(①解答入力!D10=①解答入力!S10,1,0)</f>
        <v>0</v>
      </c>
      <c r="S10" s="46">
        <f>IF(①解答入力!D10=①解答入力!T10,1,0)</f>
        <v>0</v>
      </c>
      <c r="T10" s="46">
        <f>IF(①解答入力!D10=①解答入力!U10,1,0)</f>
        <v>0</v>
      </c>
      <c r="U10" s="46">
        <f>IF(①解答入力!D10=①解答入力!V10,1,0)</f>
        <v>0</v>
      </c>
      <c r="V10" s="46">
        <f>IF(①解答入力!D10=①解答入力!W10,1,0)</f>
        <v>0</v>
      </c>
      <c r="W10" s="46">
        <f>IF(①解答入力!D10=①解答入力!X10,1,0)</f>
        <v>0</v>
      </c>
      <c r="X10" s="46">
        <f>IF(①解答入力!D10=①解答入力!Y10,1,0)</f>
        <v>0</v>
      </c>
      <c r="Y10" s="46">
        <f>IF(①解答入力!D10=①解答入力!Z10,1,0)</f>
        <v>0</v>
      </c>
      <c r="Z10" s="46">
        <f>IF(①解答入力!D10=①解答入力!AA10,1,0)</f>
        <v>0</v>
      </c>
      <c r="AA10" s="46">
        <f>IF(①解答入力!D10=①解答入力!AB10,1,0)</f>
        <v>0</v>
      </c>
      <c r="AB10" s="46">
        <f>IF(①解答入力!D10=①解答入力!AC10,1,0)</f>
        <v>0</v>
      </c>
      <c r="AC10" s="46">
        <f>IF(①解答入力!D10=①解答入力!AD10,1,0)</f>
        <v>0</v>
      </c>
      <c r="AD10" s="46">
        <f>IF(①解答入力!D10=①解答入力!AE10,1,0)</f>
        <v>0</v>
      </c>
      <c r="AE10" s="46">
        <f>IF(①解答入力!D10=①解答入力!AF10,1,0)</f>
        <v>0</v>
      </c>
      <c r="AF10" s="46">
        <f>IF(①解答入力!D10=①解答入力!AG10,1,0)</f>
        <v>0</v>
      </c>
      <c r="AG10" s="46">
        <f>IF(①解答入力!D10=①解答入力!AH10,1,0)</f>
        <v>0</v>
      </c>
      <c r="AH10" s="46">
        <f>IF(①解答入力!D10=①解答入力!AI10,1,0)</f>
        <v>0</v>
      </c>
      <c r="AI10" s="46">
        <f>IF(①解答入力!D10=①解答入力!AJ10,1,0)</f>
        <v>0</v>
      </c>
      <c r="AJ10" s="87">
        <f>IF(①解答入力!D10=①解答入力!AK10,1,0)</f>
        <v>0</v>
      </c>
      <c r="AK10" s="46">
        <f>IF(①解答入力!D10=①解答入力!AL10,1,0)</f>
        <v>0</v>
      </c>
      <c r="AL10" s="46">
        <f>IF(①解答入力!D10=①解答入力!AM10,1,0)</f>
        <v>0</v>
      </c>
      <c r="AM10" s="46">
        <f>IF(①解答入力!D10=①解答入力!AN10,1,0)</f>
        <v>0</v>
      </c>
      <c r="AN10" s="46">
        <f>IF(①解答入力!D10=①解答入力!AO10,1,0)</f>
        <v>0</v>
      </c>
      <c r="AO10" s="46">
        <f>IF(①解答入力!D10=①解答入力!AP10,1,0)</f>
        <v>0</v>
      </c>
      <c r="AP10" s="87">
        <f>IF(①解答入力!D10=①解答入力!AQ10,1,0)</f>
        <v>0</v>
      </c>
      <c r="AQ10" s="107">
        <f>IF(①解答入力!D10=①解答入力!AR10,1,0)</f>
        <v>0</v>
      </c>
      <c r="AR10" s="66">
        <f t="shared" si="0"/>
        <v>0</v>
      </c>
      <c r="AS10" s="74">
        <f t="shared" si="1"/>
        <v>0</v>
      </c>
      <c r="AT10" s="74">
        <f t="shared" si="2"/>
        <v>40</v>
      </c>
      <c r="AU10" s="68">
        <f t="shared" si="3"/>
        <v>100</v>
      </c>
    </row>
    <row r="11" spans="1:47" ht="17.100000000000001" customHeight="1">
      <c r="A11" s="367"/>
      <c r="B11" s="367"/>
      <c r="C11" s="225">
        <v>8</v>
      </c>
      <c r="D11" s="47">
        <f>IF(①解答入力!D11=①解答入力!E11,1,0)</f>
        <v>0</v>
      </c>
      <c r="E11" s="48">
        <f>IF(①解答入力!D11=①解答入力!F11,1,0)</f>
        <v>0</v>
      </c>
      <c r="F11" s="48">
        <f>IF(①解答入力!D11=①解答入力!G11,1,0)</f>
        <v>0</v>
      </c>
      <c r="G11" s="48">
        <f>IF(①解答入力!D11=①解答入力!H11,1,0)</f>
        <v>0</v>
      </c>
      <c r="H11" s="48">
        <f>IF(①解答入力!D11=①解答入力!I11,1,0)</f>
        <v>0</v>
      </c>
      <c r="I11" s="48">
        <f>IF(①解答入力!D11=①解答入力!J11,1,0)</f>
        <v>0</v>
      </c>
      <c r="J11" s="48">
        <f>IF(①解答入力!D11=①解答入力!K11,1,0)</f>
        <v>0</v>
      </c>
      <c r="K11" s="48">
        <f>IF(①解答入力!D11=①解答入力!L11,1,0)</f>
        <v>0</v>
      </c>
      <c r="L11" s="48">
        <f>IF(①解答入力!D11=①解答入力!M11,1,0)</f>
        <v>0</v>
      </c>
      <c r="M11" s="48">
        <f>IF(①解答入力!D11=①解答入力!N11,1,0)</f>
        <v>0</v>
      </c>
      <c r="N11" s="48">
        <f>IF(①解答入力!D11=①解答入力!O11,1,0)</f>
        <v>0</v>
      </c>
      <c r="O11" s="48">
        <f>IF(①解答入力!D11=①解答入力!P11,1,0)</f>
        <v>0</v>
      </c>
      <c r="P11" s="48">
        <f>IF(①解答入力!D11=①解答入力!Q11,1,0)</f>
        <v>0</v>
      </c>
      <c r="Q11" s="48">
        <f>IF(①解答入力!D11=①解答入力!R11,1,0)</f>
        <v>0</v>
      </c>
      <c r="R11" s="48">
        <f>IF(①解答入力!D11=①解答入力!S11,1,0)</f>
        <v>0</v>
      </c>
      <c r="S11" s="48">
        <f>IF(①解答入力!D11=①解答入力!T11,1,0)</f>
        <v>0</v>
      </c>
      <c r="T11" s="48">
        <f>IF(①解答入力!D11=①解答入力!U11,1,0)</f>
        <v>0</v>
      </c>
      <c r="U11" s="48">
        <f>IF(①解答入力!D11=①解答入力!V11,1,0)</f>
        <v>0</v>
      </c>
      <c r="V11" s="48">
        <f>IF(①解答入力!D11=①解答入力!W11,1,0)</f>
        <v>0</v>
      </c>
      <c r="W11" s="48">
        <f>IF(①解答入力!D11=①解答入力!X11,1,0)</f>
        <v>0</v>
      </c>
      <c r="X11" s="48">
        <f>IF(①解答入力!D11=①解答入力!Y11,1,0)</f>
        <v>0</v>
      </c>
      <c r="Y11" s="48">
        <f>IF(①解答入力!D11=①解答入力!Z11,1,0)</f>
        <v>0</v>
      </c>
      <c r="Z11" s="48">
        <f>IF(①解答入力!D11=①解答入力!AA11,1,0)</f>
        <v>0</v>
      </c>
      <c r="AA11" s="48">
        <f>IF(①解答入力!D11=①解答入力!AB11,1,0)</f>
        <v>0</v>
      </c>
      <c r="AB11" s="48">
        <f>IF(①解答入力!D11=①解答入力!AC11,1,0)</f>
        <v>0</v>
      </c>
      <c r="AC11" s="48">
        <f>IF(①解答入力!D11=①解答入力!AD11,1,0)</f>
        <v>0</v>
      </c>
      <c r="AD11" s="48">
        <f>IF(①解答入力!D11=①解答入力!AE11,1,0)</f>
        <v>0</v>
      </c>
      <c r="AE11" s="48">
        <f>IF(①解答入力!D11=①解答入力!AF11,1,0)</f>
        <v>0</v>
      </c>
      <c r="AF11" s="48">
        <f>IF(①解答入力!D11=①解答入力!AG11,1,0)</f>
        <v>0</v>
      </c>
      <c r="AG11" s="48">
        <f>IF(①解答入力!D11=①解答入力!AH11,1,0)</f>
        <v>0</v>
      </c>
      <c r="AH11" s="48">
        <f>IF(①解答入力!D11=①解答入力!AI11,1,0)</f>
        <v>0</v>
      </c>
      <c r="AI11" s="48">
        <f>IF(①解答入力!D11=①解答入力!AJ11,1,0)</f>
        <v>0</v>
      </c>
      <c r="AJ11" s="88">
        <f>IF(①解答入力!D11=①解答入力!AK11,1,0)</f>
        <v>0</v>
      </c>
      <c r="AK11" s="48">
        <f>IF(①解答入力!D11=①解答入力!AL11,1,0)</f>
        <v>0</v>
      </c>
      <c r="AL11" s="48">
        <f>IF(①解答入力!D11=①解答入力!AM11,1,0)</f>
        <v>0</v>
      </c>
      <c r="AM11" s="48">
        <f>IF(①解答入力!D11=①解答入力!AN11,1,0)</f>
        <v>0</v>
      </c>
      <c r="AN11" s="48">
        <f>IF(①解答入力!D11=①解答入力!AO11,1,0)</f>
        <v>0</v>
      </c>
      <c r="AO11" s="48">
        <f>IF(①解答入力!D11=①解答入力!AP11,1,0)</f>
        <v>0</v>
      </c>
      <c r="AP11" s="88">
        <f>IF(①解答入力!D11=①解答入力!AQ11,1,0)</f>
        <v>0</v>
      </c>
      <c r="AQ11" s="108">
        <f>IF(①解答入力!D11=①解答入力!AR11,1,0)</f>
        <v>0</v>
      </c>
      <c r="AR11" s="101">
        <f t="shared" si="0"/>
        <v>0</v>
      </c>
      <c r="AS11" s="102">
        <f t="shared" si="1"/>
        <v>0</v>
      </c>
      <c r="AT11" s="102">
        <f t="shared" si="2"/>
        <v>40</v>
      </c>
      <c r="AU11" s="103">
        <f t="shared" si="3"/>
        <v>100</v>
      </c>
    </row>
    <row r="12" spans="1:47" ht="17.100000000000001" customHeight="1">
      <c r="A12" s="367"/>
      <c r="B12" s="367"/>
      <c r="C12" s="131">
        <v>9</v>
      </c>
      <c r="D12" s="45">
        <f>IF(①解答入力!D12=①解答入力!E12,1,0)</f>
        <v>0</v>
      </c>
      <c r="E12" s="46">
        <f>IF(①解答入力!D12=①解答入力!F12,1,0)</f>
        <v>0</v>
      </c>
      <c r="F12" s="46">
        <f>IF(①解答入力!D12=①解答入力!G12,1,0)</f>
        <v>0</v>
      </c>
      <c r="G12" s="46">
        <f>IF(①解答入力!D12=①解答入力!H12,1,0)</f>
        <v>0</v>
      </c>
      <c r="H12" s="46">
        <f>IF(①解答入力!D12=①解答入力!I12,1,0)</f>
        <v>0</v>
      </c>
      <c r="I12" s="46">
        <f>IF(①解答入力!D12=①解答入力!J12,1,0)</f>
        <v>0</v>
      </c>
      <c r="J12" s="46">
        <f>IF(①解答入力!D12=①解答入力!K12,1,0)</f>
        <v>0</v>
      </c>
      <c r="K12" s="46">
        <f>IF(①解答入力!D12=①解答入力!L12,1,0)</f>
        <v>0</v>
      </c>
      <c r="L12" s="46">
        <f>IF(①解答入力!D12=①解答入力!M12,1,0)</f>
        <v>0</v>
      </c>
      <c r="M12" s="46">
        <f>IF(①解答入力!D12=①解答入力!N12,1,0)</f>
        <v>0</v>
      </c>
      <c r="N12" s="46">
        <f>IF(①解答入力!D12=①解答入力!O12,1,0)</f>
        <v>0</v>
      </c>
      <c r="O12" s="46">
        <f>IF(①解答入力!D12=①解答入力!P12,1,0)</f>
        <v>0</v>
      </c>
      <c r="P12" s="46">
        <f>IF(①解答入力!D12=①解答入力!Q12,1,0)</f>
        <v>0</v>
      </c>
      <c r="Q12" s="46">
        <f>IF(①解答入力!D12=①解答入力!R12,1,0)</f>
        <v>0</v>
      </c>
      <c r="R12" s="46">
        <f>IF(①解答入力!D12=①解答入力!S12,1,0)</f>
        <v>0</v>
      </c>
      <c r="S12" s="46">
        <f>IF(①解答入力!D12=①解答入力!T12,1,0)</f>
        <v>0</v>
      </c>
      <c r="T12" s="46">
        <f>IF(①解答入力!D12=①解答入力!U12,1,0)</f>
        <v>0</v>
      </c>
      <c r="U12" s="46">
        <f>IF(①解答入力!D12=①解答入力!V12,1,0)</f>
        <v>0</v>
      </c>
      <c r="V12" s="46">
        <f>IF(①解答入力!D12=①解答入力!W12,1,0)</f>
        <v>0</v>
      </c>
      <c r="W12" s="46">
        <f>IF(①解答入力!D12=①解答入力!X12,1,0)</f>
        <v>0</v>
      </c>
      <c r="X12" s="46">
        <f>IF(①解答入力!D12=①解答入力!Y12,1,0)</f>
        <v>0</v>
      </c>
      <c r="Y12" s="46">
        <f>IF(①解答入力!D12=①解答入力!Z12,1,0)</f>
        <v>0</v>
      </c>
      <c r="Z12" s="46">
        <f>IF(①解答入力!D12=①解答入力!AA12,1,0)</f>
        <v>0</v>
      </c>
      <c r="AA12" s="46">
        <f>IF(①解答入力!D12=①解答入力!AB12,1,0)</f>
        <v>0</v>
      </c>
      <c r="AB12" s="46">
        <f>IF(①解答入力!D12=①解答入力!AC12,1,0)</f>
        <v>0</v>
      </c>
      <c r="AC12" s="46">
        <f>IF(①解答入力!D12=①解答入力!AD12,1,0)</f>
        <v>0</v>
      </c>
      <c r="AD12" s="46">
        <f>IF(①解答入力!D12=①解答入力!AE12,1,0)</f>
        <v>0</v>
      </c>
      <c r="AE12" s="46">
        <f>IF(①解答入力!D12=①解答入力!AF12,1,0)</f>
        <v>0</v>
      </c>
      <c r="AF12" s="46">
        <f>IF(①解答入力!D12=①解答入力!AG12,1,0)</f>
        <v>0</v>
      </c>
      <c r="AG12" s="46">
        <f>IF(①解答入力!D12=①解答入力!AH12,1,0)</f>
        <v>0</v>
      </c>
      <c r="AH12" s="46">
        <f>IF(①解答入力!D12=①解答入力!AI12,1,0)</f>
        <v>0</v>
      </c>
      <c r="AI12" s="46">
        <f>IF(①解答入力!D12=①解答入力!AJ12,1,0)</f>
        <v>0</v>
      </c>
      <c r="AJ12" s="87">
        <f>IF(①解答入力!D12=①解答入力!AK12,1,0)</f>
        <v>0</v>
      </c>
      <c r="AK12" s="46">
        <f>IF(①解答入力!D12=①解答入力!AL12,1,0)</f>
        <v>0</v>
      </c>
      <c r="AL12" s="46">
        <f>IF(①解答入力!D12=①解答入力!AM12,1,0)</f>
        <v>0</v>
      </c>
      <c r="AM12" s="46">
        <f>IF(①解答入力!D12=①解答入力!AN12,1,0)</f>
        <v>0</v>
      </c>
      <c r="AN12" s="46">
        <f>IF(①解答入力!D12=①解答入力!AO12,1,0)</f>
        <v>0</v>
      </c>
      <c r="AO12" s="46">
        <f>IF(①解答入力!D12=①解答入力!AP12,1,0)</f>
        <v>0</v>
      </c>
      <c r="AP12" s="87">
        <f>IF(①解答入力!D12=①解答入力!AQ12,1,0)</f>
        <v>0</v>
      </c>
      <c r="AQ12" s="107">
        <f>IF(①解答入力!D12=①解答入力!AR12,1,0)</f>
        <v>0</v>
      </c>
      <c r="AR12" s="66">
        <f t="shared" si="0"/>
        <v>0</v>
      </c>
      <c r="AS12" s="74">
        <f t="shared" si="1"/>
        <v>0</v>
      </c>
      <c r="AT12" s="74">
        <f t="shared" si="2"/>
        <v>40</v>
      </c>
      <c r="AU12" s="68">
        <f t="shared" si="3"/>
        <v>100</v>
      </c>
    </row>
    <row r="13" spans="1:47" ht="17.100000000000001" customHeight="1">
      <c r="A13" s="367"/>
      <c r="B13" s="367"/>
      <c r="C13" s="131">
        <v>10</v>
      </c>
      <c r="D13" s="45">
        <f>IF(①解答入力!D13=①解答入力!E13,1,0)</f>
        <v>0</v>
      </c>
      <c r="E13" s="46">
        <f>IF(①解答入力!D13=①解答入力!F13,1,0)</f>
        <v>0</v>
      </c>
      <c r="F13" s="46">
        <f>IF(①解答入力!D13=①解答入力!G13,1,0)</f>
        <v>0</v>
      </c>
      <c r="G13" s="46">
        <f>IF(①解答入力!D13=①解答入力!H13,1,0)</f>
        <v>0</v>
      </c>
      <c r="H13" s="46">
        <f>IF(①解答入力!D13=①解答入力!I13,1,0)</f>
        <v>0</v>
      </c>
      <c r="I13" s="46">
        <f>IF(①解答入力!D13=①解答入力!J13,1,0)</f>
        <v>0</v>
      </c>
      <c r="J13" s="46">
        <f>IF(①解答入力!D13=①解答入力!K13,1,0)</f>
        <v>0</v>
      </c>
      <c r="K13" s="46">
        <f>IF(①解答入力!D13=①解答入力!L13,1,0)</f>
        <v>0</v>
      </c>
      <c r="L13" s="46">
        <f>IF(①解答入力!D13=①解答入力!M13,1,0)</f>
        <v>0</v>
      </c>
      <c r="M13" s="46">
        <f>IF(①解答入力!D13=①解答入力!N13,1,0)</f>
        <v>0</v>
      </c>
      <c r="N13" s="46">
        <f>IF(①解答入力!D13=①解答入力!O13,1,0)</f>
        <v>0</v>
      </c>
      <c r="O13" s="46">
        <f>IF(①解答入力!D13=①解答入力!P13,1,0)</f>
        <v>0</v>
      </c>
      <c r="P13" s="46">
        <f>IF(①解答入力!D13=①解答入力!Q13,1,0)</f>
        <v>0</v>
      </c>
      <c r="Q13" s="46">
        <f>IF(①解答入力!D13=①解答入力!R13,1,0)</f>
        <v>0</v>
      </c>
      <c r="R13" s="46">
        <f>IF(①解答入力!D13=①解答入力!S13,1,0)</f>
        <v>0</v>
      </c>
      <c r="S13" s="46">
        <f>IF(①解答入力!D13=①解答入力!T13,1,0)</f>
        <v>0</v>
      </c>
      <c r="T13" s="46">
        <f>IF(①解答入力!D13=①解答入力!U13,1,0)</f>
        <v>0</v>
      </c>
      <c r="U13" s="46">
        <f>IF(①解答入力!D13=①解答入力!V13,1,0)</f>
        <v>0</v>
      </c>
      <c r="V13" s="46">
        <f>IF(①解答入力!D13=①解答入力!W13,1,0)</f>
        <v>0</v>
      </c>
      <c r="W13" s="46">
        <f>IF(①解答入力!D13=①解答入力!X13,1,0)</f>
        <v>0</v>
      </c>
      <c r="X13" s="46">
        <f>IF(①解答入力!D13=①解答入力!Y13,1,0)</f>
        <v>0</v>
      </c>
      <c r="Y13" s="46">
        <f>IF(①解答入力!D13=①解答入力!Z13,1,0)</f>
        <v>0</v>
      </c>
      <c r="Z13" s="46">
        <f>IF(①解答入力!D13=①解答入力!AA13,1,0)</f>
        <v>0</v>
      </c>
      <c r="AA13" s="46">
        <f>IF(①解答入力!D13=①解答入力!AB13,1,0)</f>
        <v>0</v>
      </c>
      <c r="AB13" s="46">
        <f>IF(①解答入力!D13=①解答入力!AC13,1,0)</f>
        <v>0</v>
      </c>
      <c r="AC13" s="46">
        <f>IF(①解答入力!D13=①解答入力!AD13,1,0)</f>
        <v>0</v>
      </c>
      <c r="AD13" s="46">
        <f>IF(①解答入力!D13=①解答入力!AE13,1,0)</f>
        <v>0</v>
      </c>
      <c r="AE13" s="46">
        <f>IF(①解答入力!D13=①解答入力!AF13,1,0)</f>
        <v>0</v>
      </c>
      <c r="AF13" s="46">
        <f>IF(①解答入力!D13=①解答入力!AG13,1,0)</f>
        <v>0</v>
      </c>
      <c r="AG13" s="46">
        <f>IF(①解答入力!D13=①解答入力!AH13,1,0)</f>
        <v>0</v>
      </c>
      <c r="AH13" s="46">
        <f>IF(①解答入力!D13=①解答入力!AI13,1,0)</f>
        <v>0</v>
      </c>
      <c r="AI13" s="46">
        <f>IF(①解答入力!D13=①解答入力!AJ13,1,0)</f>
        <v>0</v>
      </c>
      <c r="AJ13" s="87">
        <f>IF(①解答入力!D13=①解答入力!AK13,1,0)</f>
        <v>0</v>
      </c>
      <c r="AK13" s="46">
        <f>IF(①解答入力!D13=①解答入力!AL13,1,0)</f>
        <v>0</v>
      </c>
      <c r="AL13" s="46">
        <f>IF(①解答入力!D13=①解答入力!AM13,1,0)</f>
        <v>0</v>
      </c>
      <c r="AM13" s="46">
        <f>IF(①解答入力!D13=①解答入力!AN13,1,0)</f>
        <v>0</v>
      </c>
      <c r="AN13" s="46">
        <f>IF(①解答入力!D13=①解答入力!AO13,1,0)</f>
        <v>0</v>
      </c>
      <c r="AO13" s="46">
        <f>IF(①解答入力!D13=①解答入力!AP13,1,0)</f>
        <v>0</v>
      </c>
      <c r="AP13" s="87">
        <f>IF(①解答入力!D13=①解答入力!AQ13,1,0)</f>
        <v>0</v>
      </c>
      <c r="AQ13" s="107">
        <f>IF(①解答入力!D13=①解答入力!AR13,1,0)</f>
        <v>0</v>
      </c>
      <c r="AR13" s="66">
        <f t="shared" si="0"/>
        <v>0</v>
      </c>
      <c r="AS13" s="74">
        <f t="shared" si="1"/>
        <v>0</v>
      </c>
      <c r="AT13" s="74">
        <f t="shared" si="2"/>
        <v>40</v>
      </c>
      <c r="AU13" s="68">
        <f t="shared" si="3"/>
        <v>100</v>
      </c>
    </row>
    <row r="14" spans="1:47" ht="17.100000000000001" customHeight="1">
      <c r="A14" s="367"/>
      <c r="B14" s="367"/>
      <c r="C14" s="131">
        <v>11</v>
      </c>
      <c r="D14" s="45">
        <f>IF(①解答入力!D14=①解答入力!E14,1,0)</f>
        <v>0</v>
      </c>
      <c r="E14" s="46">
        <f>IF(①解答入力!D14=①解答入力!F14,1,0)</f>
        <v>0</v>
      </c>
      <c r="F14" s="46">
        <f>IF(①解答入力!D14=①解答入力!G14,1,0)</f>
        <v>0</v>
      </c>
      <c r="G14" s="46">
        <f>IF(①解答入力!D14=①解答入力!H14,1,0)</f>
        <v>0</v>
      </c>
      <c r="H14" s="46">
        <f>IF(①解答入力!D14=①解答入力!I14,1,0)</f>
        <v>0</v>
      </c>
      <c r="I14" s="46">
        <f>IF(①解答入力!D14=①解答入力!J14,1,0)</f>
        <v>0</v>
      </c>
      <c r="J14" s="46">
        <f>IF(①解答入力!D14=①解答入力!K14,1,0)</f>
        <v>0</v>
      </c>
      <c r="K14" s="46">
        <f>IF(①解答入力!D14=①解答入力!L14,1,0)</f>
        <v>0</v>
      </c>
      <c r="L14" s="46">
        <f>IF(①解答入力!D14=①解答入力!M14,1,0)</f>
        <v>0</v>
      </c>
      <c r="M14" s="46">
        <f>IF(①解答入力!D14=①解答入力!N14,1,0)</f>
        <v>0</v>
      </c>
      <c r="N14" s="46">
        <f>IF(①解答入力!D14=①解答入力!O14,1,0)</f>
        <v>0</v>
      </c>
      <c r="O14" s="46">
        <f>IF(①解答入力!D14=①解答入力!P14,1,0)</f>
        <v>0</v>
      </c>
      <c r="P14" s="46">
        <f>IF(①解答入力!D14=①解答入力!Q14,1,0)</f>
        <v>0</v>
      </c>
      <c r="Q14" s="46">
        <f>IF(①解答入力!D14=①解答入力!R14,1,0)</f>
        <v>0</v>
      </c>
      <c r="R14" s="46">
        <f>IF(①解答入力!D14=①解答入力!S14,1,0)</f>
        <v>0</v>
      </c>
      <c r="S14" s="46">
        <f>IF(①解答入力!D14=①解答入力!T14,1,0)</f>
        <v>0</v>
      </c>
      <c r="T14" s="46">
        <f>IF(①解答入力!D14=①解答入力!U14,1,0)</f>
        <v>0</v>
      </c>
      <c r="U14" s="46">
        <f>IF(①解答入力!D14=①解答入力!V14,1,0)</f>
        <v>0</v>
      </c>
      <c r="V14" s="46">
        <f>IF(①解答入力!D14=①解答入力!W14,1,0)</f>
        <v>0</v>
      </c>
      <c r="W14" s="46">
        <f>IF(①解答入力!D14=①解答入力!X14,1,0)</f>
        <v>0</v>
      </c>
      <c r="X14" s="46">
        <f>IF(①解答入力!D14=①解答入力!Y14,1,0)</f>
        <v>0</v>
      </c>
      <c r="Y14" s="46">
        <f>IF(①解答入力!D14=①解答入力!Z14,1,0)</f>
        <v>0</v>
      </c>
      <c r="Z14" s="46">
        <f>IF(①解答入力!D14=①解答入力!AA14,1,0)</f>
        <v>0</v>
      </c>
      <c r="AA14" s="46">
        <f>IF(①解答入力!D14=①解答入力!AB14,1,0)</f>
        <v>0</v>
      </c>
      <c r="AB14" s="46">
        <f>IF(①解答入力!D14=①解答入力!AC14,1,0)</f>
        <v>0</v>
      </c>
      <c r="AC14" s="46">
        <f>IF(①解答入力!D14=①解答入力!AD14,1,0)</f>
        <v>0</v>
      </c>
      <c r="AD14" s="46">
        <f>IF(①解答入力!D14=①解答入力!AE14,1,0)</f>
        <v>0</v>
      </c>
      <c r="AE14" s="46">
        <f>IF(①解答入力!D14=①解答入力!AF14,1,0)</f>
        <v>0</v>
      </c>
      <c r="AF14" s="46">
        <f>IF(①解答入力!D14=①解答入力!AG14,1,0)</f>
        <v>0</v>
      </c>
      <c r="AG14" s="46">
        <f>IF(①解答入力!D14=①解答入力!AH14,1,0)</f>
        <v>0</v>
      </c>
      <c r="AH14" s="46">
        <f>IF(①解答入力!D14=①解答入力!AI14,1,0)</f>
        <v>0</v>
      </c>
      <c r="AI14" s="46">
        <f>IF(①解答入力!D14=①解答入力!AJ14,1,0)</f>
        <v>0</v>
      </c>
      <c r="AJ14" s="87">
        <f>IF(①解答入力!D14=①解答入力!AK14,1,0)</f>
        <v>0</v>
      </c>
      <c r="AK14" s="46">
        <f>IF(①解答入力!D14=①解答入力!AL14,1,0)</f>
        <v>0</v>
      </c>
      <c r="AL14" s="46">
        <f>IF(①解答入力!D14=①解答入力!AM14,1,0)</f>
        <v>0</v>
      </c>
      <c r="AM14" s="46">
        <f>IF(①解答入力!D14=①解答入力!AN14,1,0)</f>
        <v>0</v>
      </c>
      <c r="AN14" s="46">
        <f>IF(①解答入力!D14=①解答入力!AO14,1,0)</f>
        <v>0</v>
      </c>
      <c r="AO14" s="46">
        <f>IF(①解答入力!D14=①解答入力!AP14,1,0)</f>
        <v>0</v>
      </c>
      <c r="AP14" s="87">
        <f>IF(①解答入力!D14=①解答入力!AQ14,1,0)</f>
        <v>0</v>
      </c>
      <c r="AQ14" s="107">
        <f>IF(①解答入力!D14=①解答入力!AR14,1,0)</f>
        <v>0</v>
      </c>
      <c r="AR14" s="66">
        <f t="shared" si="0"/>
        <v>0</v>
      </c>
      <c r="AS14" s="74">
        <f t="shared" si="1"/>
        <v>0</v>
      </c>
      <c r="AT14" s="74">
        <f t="shared" si="2"/>
        <v>40</v>
      </c>
      <c r="AU14" s="68">
        <f t="shared" si="3"/>
        <v>100</v>
      </c>
    </row>
    <row r="15" spans="1:47" ht="17.100000000000001" customHeight="1">
      <c r="A15" s="367"/>
      <c r="B15" s="367"/>
      <c r="C15" s="131">
        <v>12</v>
      </c>
      <c r="D15" s="45">
        <f>IF(①解答入力!D15=①解答入力!E15,1,0)</f>
        <v>0</v>
      </c>
      <c r="E15" s="46">
        <f>IF(①解答入力!D15=①解答入力!F15,1,0)</f>
        <v>0</v>
      </c>
      <c r="F15" s="46">
        <f>IF(①解答入力!D15=①解答入力!G15,1,0)</f>
        <v>0</v>
      </c>
      <c r="G15" s="46">
        <f>IF(①解答入力!D15=①解答入力!H15,1,0)</f>
        <v>0</v>
      </c>
      <c r="H15" s="46">
        <f>IF(①解答入力!D15=①解答入力!I15,1,0)</f>
        <v>0</v>
      </c>
      <c r="I15" s="46">
        <f>IF(①解答入力!D15=①解答入力!J15,1,0)</f>
        <v>0</v>
      </c>
      <c r="J15" s="46">
        <f>IF(①解答入力!D15=①解答入力!K15,1,0)</f>
        <v>0</v>
      </c>
      <c r="K15" s="46">
        <f>IF(①解答入力!D15=①解答入力!L15,1,0)</f>
        <v>0</v>
      </c>
      <c r="L15" s="46">
        <f>IF(①解答入力!D15=①解答入力!M15,1,0)</f>
        <v>0</v>
      </c>
      <c r="M15" s="46">
        <f>IF(①解答入力!D15=①解答入力!N15,1,0)</f>
        <v>0</v>
      </c>
      <c r="N15" s="46">
        <f>IF(①解答入力!D15=①解答入力!O15,1,0)</f>
        <v>0</v>
      </c>
      <c r="O15" s="46">
        <f>IF(①解答入力!D15=①解答入力!P15,1,0)</f>
        <v>0</v>
      </c>
      <c r="P15" s="46">
        <f>IF(①解答入力!D15=①解答入力!Q15,1,0)</f>
        <v>0</v>
      </c>
      <c r="Q15" s="46">
        <f>IF(①解答入力!D15=①解答入力!R15,1,0)</f>
        <v>0</v>
      </c>
      <c r="R15" s="46">
        <f>IF(①解答入力!D15=①解答入力!S15,1,0)</f>
        <v>0</v>
      </c>
      <c r="S15" s="46">
        <f>IF(①解答入力!D15=①解答入力!T15,1,0)</f>
        <v>0</v>
      </c>
      <c r="T15" s="46">
        <f>IF(①解答入力!D15=①解答入力!U15,1,0)</f>
        <v>0</v>
      </c>
      <c r="U15" s="46">
        <f>IF(①解答入力!D15=①解答入力!V15,1,0)</f>
        <v>0</v>
      </c>
      <c r="V15" s="46">
        <f>IF(①解答入力!D15=①解答入力!W15,1,0)</f>
        <v>0</v>
      </c>
      <c r="W15" s="46">
        <f>IF(①解答入力!D15=①解答入力!X15,1,0)</f>
        <v>0</v>
      </c>
      <c r="X15" s="46">
        <f>IF(①解答入力!D15=①解答入力!Y15,1,0)</f>
        <v>0</v>
      </c>
      <c r="Y15" s="46">
        <f>IF(①解答入力!D15=①解答入力!Z15,1,0)</f>
        <v>0</v>
      </c>
      <c r="Z15" s="46">
        <f>IF(①解答入力!D15=①解答入力!AA15,1,0)</f>
        <v>0</v>
      </c>
      <c r="AA15" s="46">
        <f>IF(①解答入力!D15=①解答入力!AB15,1,0)</f>
        <v>0</v>
      </c>
      <c r="AB15" s="46">
        <f>IF(①解答入力!D15=①解答入力!AC15,1,0)</f>
        <v>0</v>
      </c>
      <c r="AC15" s="46">
        <f>IF(①解答入力!D15=①解答入力!AD15,1,0)</f>
        <v>0</v>
      </c>
      <c r="AD15" s="46">
        <f>IF(①解答入力!D15=①解答入力!AE15,1,0)</f>
        <v>0</v>
      </c>
      <c r="AE15" s="46">
        <f>IF(①解答入力!D15=①解答入力!AF15,1,0)</f>
        <v>0</v>
      </c>
      <c r="AF15" s="46">
        <f>IF(①解答入力!D15=①解答入力!AG15,1,0)</f>
        <v>0</v>
      </c>
      <c r="AG15" s="46">
        <f>IF(①解答入力!D15=①解答入力!AH15,1,0)</f>
        <v>0</v>
      </c>
      <c r="AH15" s="46">
        <f>IF(①解答入力!D15=①解答入力!AI15,1,0)</f>
        <v>0</v>
      </c>
      <c r="AI15" s="46">
        <f>IF(①解答入力!D15=①解答入力!AJ15,1,0)</f>
        <v>0</v>
      </c>
      <c r="AJ15" s="87">
        <f>IF(①解答入力!D15=①解答入力!AK15,1,0)</f>
        <v>0</v>
      </c>
      <c r="AK15" s="46">
        <f>IF(①解答入力!D15=①解答入力!AL15,1,0)</f>
        <v>0</v>
      </c>
      <c r="AL15" s="46">
        <f>IF(①解答入力!D15=①解答入力!AM15,1,0)</f>
        <v>0</v>
      </c>
      <c r="AM15" s="46">
        <f>IF(①解答入力!D15=①解答入力!AN15,1,0)</f>
        <v>0</v>
      </c>
      <c r="AN15" s="46">
        <f>IF(①解答入力!D15=①解答入力!AO15,1,0)</f>
        <v>0</v>
      </c>
      <c r="AO15" s="46">
        <f>IF(①解答入力!D15=①解答入力!AP15,1,0)</f>
        <v>0</v>
      </c>
      <c r="AP15" s="87">
        <f>IF(①解答入力!D15=①解答入力!AQ15,1,0)</f>
        <v>0</v>
      </c>
      <c r="AQ15" s="107">
        <f>IF(①解答入力!D15=①解答入力!AR15,1,0)</f>
        <v>0</v>
      </c>
      <c r="AR15" s="66">
        <f t="shared" si="0"/>
        <v>0</v>
      </c>
      <c r="AS15" s="74">
        <f t="shared" si="1"/>
        <v>0</v>
      </c>
      <c r="AT15" s="74">
        <f t="shared" si="2"/>
        <v>40</v>
      </c>
      <c r="AU15" s="68">
        <f t="shared" si="3"/>
        <v>100</v>
      </c>
    </row>
    <row r="16" spans="1:47" ht="17.100000000000001" customHeight="1">
      <c r="A16" s="367"/>
      <c r="B16" s="367"/>
      <c r="C16" s="131">
        <v>13</v>
      </c>
      <c r="D16" s="45">
        <f>IF(①解答入力!D16=①解答入力!E16,1,0)</f>
        <v>0</v>
      </c>
      <c r="E16" s="46">
        <f>IF(①解答入力!D16=①解答入力!F16,1,0)</f>
        <v>0</v>
      </c>
      <c r="F16" s="46">
        <f>IF(①解答入力!D16=①解答入力!G16,1,0)</f>
        <v>0</v>
      </c>
      <c r="G16" s="46">
        <f>IF(①解答入力!D16=①解答入力!H16,1,0)</f>
        <v>0</v>
      </c>
      <c r="H16" s="46">
        <f>IF(①解答入力!D16=①解答入力!I16,1,0)</f>
        <v>0</v>
      </c>
      <c r="I16" s="46">
        <f>IF(①解答入力!D16=①解答入力!J16,1,0)</f>
        <v>0</v>
      </c>
      <c r="J16" s="46">
        <f>IF(①解答入力!D16=①解答入力!K16,1,0)</f>
        <v>0</v>
      </c>
      <c r="K16" s="46">
        <f>IF(①解答入力!D16=①解答入力!L16,1,0)</f>
        <v>0</v>
      </c>
      <c r="L16" s="46">
        <f>IF(①解答入力!D16=①解答入力!M16,1,0)</f>
        <v>0</v>
      </c>
      <c r="M16" s="46">
        <f>IF(①解答入力!D16=①解答入力!N16,1,0)</f>
        <v>0</v>
      </c>
      <c r="N16" s="46">
        <f>IF(①解答入力!D16=①解答入力!O16,1,0)</f>
        <v>0</v>
      </c>
      <c r="O16" s="46">
        <f>IF(①解答入力!D16=①解答入力!P16,1,0)</f>
        <v>0</v>
      </c>
      <c r="P16" s="46">
        <f>IF(①解答入力!D16=①解答入力!Q16,1,0)</f>
        <v>0</v>
      </c>
      <c r="Q16" s="46">
        <f>IF(①解答入力!D16=①解答入力!R16,1,0)</f>
        <v>0</v>
      </c>
      <c r="R16" s="46">
        <f>IF(①解答入力!D16=①解答入力!S16,1,0)</f>
        <v>0</v>
      </c>
      <c r="S16" s="46">
        <f>IF(①解答入力!D16=①解答入力!T16,1,0)</f>
        <v>0</v>
      </c>
      <c r="T16" s="46">
        <f>IF(①解答入力!D16=①解答入力!U16,1,0)</f>
        <v>0</v>
      </c>
      <c r="U16" s="46">
        <f>IF(①解答入力!D16=①解答入力!V16,1,0)</f>
        <v>0</v>
      </c>
      <c r="V16" s="46">
        <f>IF(①解答入力!D16=①解答入力!W16,1,0)</f>
        <v>0</v>
      </c>
      <c r="W16" s="46">
        <f>IF(①解答入力!D16=①解答入力!X16,1,0)</f>
        <v>0</v>
      </c>
      <c r="X16" s="46">
        <f>IF(①解答入力!D16=①解答入力!Y16,1,0)</f>
        <v>0</v>
      </c>
      <c r="Y16" s="46">
        <f>IF(①解答入力!D16=①解答入力!Z16,1,0)</f>
        <v>0</v>
      </c>
      <c r="Z16" s="46">
        <f>IF(①解答入力!D16=①解答入力!AA16,1,0)</f>
        <v>0</v>
      </c>
      <c r="AA16" s="46">
        <f>IF(①解答入力!D16=①解答入力!AB16,1,0)</f>
        <v>0</v>
      </c>
      <c r="AB16" s="46">
        <f>IF(①解答入力!D16=①解答入力!AC16,1,0)</f>
        <v>0</v>
      </c>
      <c r="AC16" s="46">
        <f>IF(①解答入力!D16=①解答入力!AD16,1,0)</f>
        <v>0</v>
      </c>
      <c r="AD16" s="46">
        <f>IF(①解答入力!D16=①解答入力!AE16,1,0)</f>
        <v>0</v>
      </c>
      <c r="AE16" s="46">
        <f>IF(①解答入力!D16=①解答入力!AF16,1,0)</f>
        <v>0</v>
      </c>
      <c r="AF16" s="46">
        <f>IF(①解答入力!D16=①解答入力!AG16,1,0)</f>
        <v>0</v>
      </c>
      <c r="AG16" s="46">
        <f>IF(①解答入力!D16=①解答入力!AH16,1,0)</f>
        <v>0</v>
      </c>
      <c r="AH16" s="46">
        <f>IF(①解答入力!D16=①解答入力!AI16,1,0)</f>
        <v>0</v>
      </c>
      <c r="AI16" s="46">
        <f>IF(①解答入力!D16=①解答入力!AJ16,1,0)</f>
        <v>0</v>
      </c>
      <c r="AJ16" s="87">
        <f>IF(①解答入力!D16=①解答入力!AK16,1,0)</f>
        <v>0</v>
      </c>
      <c r="AK16" s="46">
        <f>IF(①解答入力!D16=①解答入力!AL16,1,0)</f>
        <v>0</v>
      </c>
      <c r="AL16" s="46">
        <f>IF(①解答入力!D16=①解答入力!AM16,1,0)</f>
        <v>0</v>
      </c>
      <c r="AM16" s="46">
        <f>IF(①解答入力!D16=①解答入力!AN16,1,0)</f>
        <v>0</v>
      </c>
      <c r="AN16" s="46">
        <f>IF(①解答入力!D16=①解答入力!AO16,1,0)</f>
        <v>0</v>
      </c>
      <c r="AO16" s="46">
        <f>IF(①解答入力!D16=①解答入力!AP16,1,0)</f>
        <v>0</v>
      </c>
      <c r="AP16" s="87">
        <f>IF(①解答入力!D16=①解答入力!AQ16,1,0)</f>
        <v>0</v>
      </c>
      <c r="AQ16" s="107">
        <f>IF(①解答入力!D16=①解答入力!AR16,1,0)</f>
        <v>0</v>
      </c>
      <c r="AR16" s="66">
        <f t="shared" si="0"/>
        <v>0</v>
      </c>
      <c r="AS16" s="74">
        <f t="shared" si="1"/>
        <v>0</v>
      </c>
      <c r="AT16" s="74">
        <f t="shared" si="2"/>
        <v>40</v>
      </c>
      <c r="AU16" s="68">
        <f t="shared" si="3"/>
        <v>100</v>
      </c>
    </row>
    <row r="17" spans="1:47" ht="17.100000000000001" customHeight="1">
      <c r="A17" s="367"/>
      <c r="B17" s="367"/>
      <c r="C17" s="131">
        <v>14</v>
      </c>
      <c r="D17" s="45">
        <f>IF(①解答入力!D17=①解答入力!E17,1,0)</f>
        <v>0</v>
      </c>
      <c r="E17" s="46">
        <f>IF(①解答入力!D17=①解答入力!F17,1,0)</f>
        <v>0</v>
      </c>
      <c r="F17" s="46">
        <f>IF(①解答入力!D17=①解答入力!G17,1,0)</f>
        <v>0</v>
      </c>
      <c r="G17" s="46">
        <f>IF(①解答入力!D17=①解答入力!H17,1,0)</f>
        <v>0</v>
      </c>
      <c r="H17" s="46">
        <f>IF(①解答入力!D17=①解答入力!I17,1,0)</f>
        <v>0</v>
      </c>
      <c r="I17" s="46">
        <f>IF(①解答入力!D17=①解答入力!J17,1,0)</f>
        <v>0</v>
      </c>
      <c r="J17" s="46">
        <f>IF(①解答入力!D17=①解答入力!K17,1,0)</f>
        <v>0</v>
      </c>
      <c r="K17" s="46">
        <f>IF(①解答入力!D17=①解答入力!L17,1,0)</f>
        <v>0</v>
      </c>
      <c r="L17" s="46">
        <f>IF(①解答入力!D17=①解答入力!M17,1,0)</f>
        <v>0</v>
      </c>
      <c r="M17" s="46">
        <f>IF(①解答入力!D17=①解答入力!N17,1,0)</f>
        <v>0</v>
      </c>
      <c r="N17" s="46">
        <f>IF(①解答入力!D17=①解答入力!O17,1,0)</f>
        <v>0</v>
      </c>
      <c r="O17" s="46">
        <f>IF(①解答入力!D17=①解答入力!P17,1,0)</f>
        <v>0</v>
      </c>
      <c r="P17" s="46">
        <f>IF(①解答入力!D17=①解答入力!Q17,1,0)</f>
        <v>0</v>
      </c>
      <c r="Q17" s="46">
        <f>IF(①解答入力!D17=①解答入力!R17,1,0)</f>
        <v>0</v>
      </c>
      <c r="R17" s="46">
        <f>IF(①解答入力!D17=①解答入力!S17,1,0)</f>
        <v>0</v>
      </c>
      <c r="S17" s="46">
        <f>IF(①解答入力!D17=①解答入力!T17,1,0)</f>
        <v>0</v>
      </c>
      <c r="T17" s="46">
        <f>IF(①解答入力!D17=①解答入力!U17,1,0)</f>
        <v>0</v>
      </c>
      <c r="U17" s="46">
        <f>IF(①解答入力!D17=①解答入力!V17,1,0)</f>
        <v>0</v>
      </c>
      <c r="V17" s="46">
        <f>IF(①解答入力!D17=①解答入力!W17,1,0)</f>
        <v>0</v>
      </c>
      <c r="W17" s="46">
        <f>IF(①解答入力!D17=①解答入力!X17,1,0)</f>
        <v>0</v>
      </c>
      <c r="X17" s="46">
        <f>IF(①解答入力!D17=①解答入力!Y17,1,0)</f>
        <v>0</v>
      </c>
      <c r="Y17" s="46">
        <f>IF(①解答入力!D17=①解答入力!Z17,1,0)</f>
        <v>0</v>
      </c>
      <c r="Z17" s="46">
        <f>IF(①解答入力!D17=①解答入力!AA17,1,0)</f>
        <v>0</v>
      </c>
      <c r="AA17" s="46">
        <f>IF(①解答入力!D17=①解答入力!AB17,1,0)</f>
        <v>0</v>
      </c>
      <c r="AB17" s="46">
        <f>IF(①解答入力!D17=①解答入力!AC17,1,0)</f>
        <v>0</v>
      </c>
      <c r="AC17" s="46">
        <f>IF(①解答入力!D17=①解答入力!AD17,1,0)</f>
        <v>0</v>
      </c>
      <c r="AD17" s="46">
        <f>IF(①解答入力!D17=①解答入力!AE17,1,0)</f>
        <v>0</v>
      </c>
      <c r="AE17" s="46">
        <f>IF(①解答入力!D17=①解答入力!AF17,1,0)</f>
        <v>0</v>
      </c>
      <c r="AF17" s="46">
        <f>IF(①解答入力!D17=①解答入力!AG17,1,0)</f>
        <v>0</v>
      </c>
      <c r="AG17" s="46">
        <f>IF(①解答入力!D17=①解答入力!AH17,1,0)</f>
        <v>0</v>
      </c>
      <c r="AH17" s="46">
        <f>IF(①解答入力!D17=①解答入力!AI17,1,0)</f>
        <v>0</v>
      </c>
      <c r="AI17" s="46">
        <f>IF(①解答入力!D17=①解答入力!AJ17,1,0)</f>
        <v>0</v>
      </c>
      <c r="AJ17" s="87">
        <f>IF(①解答入力!D17=①解答入力!AK17,1,0)</f>
        <v>0</v>
      </c>
      <c r="AK17" s="46">
        <f>IF(①解答入力!D17=①解答入力!AL17,1,0)</f>
        <v>0</v>
      </c>
      <c r="AL17" s="46">
        <f>IF(①解答入力!D17=①解答入力!AM17,1,0)</f>
        <v>0</v>
      </c>
      <c r="AM17" s="46">
        <f>IF(①解答入力!D17=①解答入力!AN17,1,0)</f>
        <v>0</v>
      </c>
      <c r="AN17" s="46">
        <f>IF(①解答入力!D17=①解答入力!AO17,1,0)</f>
        <v>0</v>
      </c>
      <c r="AO17" s="46">
        <f>IF(①解答入力!D17=①解答入力!AP17,1,0)</f>
        <v>0</v>
      </c>
      <c r="AP17" s="87">
        <f>IF(①解答入力!D17=①解答入力!AQ17,1,0)</f>
        <v>0</v>
      </c>
      <c r="AQ17" s="107">
        <f>IF(①解答入力!D17=①解答入力!AR17,1,0)</f>
        <v>0</v>
      </c>
      <c r="AR17" s="66">
        <f t="shared" si="0"/>
        <v>0</v>
      </c>
      <c r="AS17" s="74">
        <f t="shared" si="1"/>
        <v>0</v>
      </c>
      <c r="AT17" s="74">
        <f t="shared" si="2"/>
        <v>40</v>
      </c>
      <c r="AU17" s="68">
        <f t="shared" si="3"/>
        <v>100</v>
      </c>
    </row>
    <row r="18" spans="1:47" ht="17.100000000000001" customHeight="1">
      <c r="A18" s="367"/>
      <c r="B18" s="367"/>
      <c r="C18" s="131">
        <v>15</v>
      </c>
      <c r="D18" s="45">
        <f>IF(①解答入力!D18=①解答入力!E18,1,0)</f>
        <v>0</v>
      </c>
      <c r="E18" s="46">
        <f>IF(①解答入力!D18=①解答入力!F18,1,0)</f>
        <v>0</v>
      </c>
      <c r="F18" s="46">
        <f>IF(①解答入力!D18=①解答入力!G18,1,0)</f>
        <v>0</v>
      </c>
      <c r="G18" s="46">
        <f>IF(①解答入力!D18=①解答入力!H18,1,0)</f>
        <v>0</v>
      </c>
      <c r="H18" s="46">
        <f>IF(①解答入力!D18=①解答入力!I18,1,0)</f>
        <v>0</v>
      </c>
      <c r="I18" s="46">
        <f>IF(①解答入力!D18=①解答入力!J18,1,0)</f>
        <v>0</v>
      </c>
      <c r="J18" s="46">
        <f>IF(①解答入力!D18=①解答入力!K18,1,0)</f>
        <v>0</v>
      </c>
      <c r="K18" s="46">
        <f>IF(①解答入力!D18=①解答入力!L18,1,0)</f>
        <v>0</v>
      </c>
      <c r="L18" s="46">
        <f>IF(①解答入力!D18=①解答入力!M18,1,0)</f>
        <v>0</v>
      </c>
      <c r="M18" s="46">
        <f>IF(①解答入力!D18=①解答入力!N18,1,0)</f>
        <v>0</v>
      </c>
      <c r="N18" s="46">
        <f>IF(①解答入力!D18=①解答入力!O18,1,0)</f>
        <v>0</v>
      </c>
      <c r="O18" s="46">
        <f>IF(①解答入力!D18=①解答入力!P18,1,0)</f>
        <v>0</v>
      </c>
      <c r="P18" s="46">
        <f>IF(①解答入力!D18=①解答入力!Q18,1,0)</f>
        <v>0</v>
      </c>
      <c r="Q18" s="46">
        <f>IF(①解答入力!D18=①解答入力!R18,1,0)</f>
        <v>0</v>
      </c>
      <c r="R18" s="46">
        <f>IF(①解答入力!D18=①解答入力!S18,1,0)</f>
        <v>0</v>
      </c>
      <c r="S18" s="46">
        <f>IF(①解答入力!D18=①解答入力!T18,1,0)</f>
        <v>0</v>
      </c>
      <c r="T18" s="46">
        <f>IF(①解答入力!D18=①解答入力!U18,1,0)</f>
        <v>0</v>
      </c>
      <c r="U18" s="46">
        <f>IF(①解答入力!D18=①解答入力!V18,1,0)</f>
        <v>0</v>
      </c>
      <c r="V18" s="46">
        <f>IF(①解答入力!D18=①解答入力!W18,1,0)</f>
        <v>0</v>
      </c>
      <c r="W18" s="46">
        <f>IF(①解答入力!D18=①解答入力!X18,1,0)</f>
        <v>0</v>
      </c>
      <c r="X18" s="46">
        <f>IF(①解答入力!D18=①解答入力!Y18,1,0)</f>
        <v>0</v>
      </c>
      <c r="Y18" s="46">
        <f>IF(①解答入力!D18=①解答入力!Z18,1,0)</f>
        <v>0</v>
      </c>
      <c r="Z18" s="46">
        <f>IF(①解答入力!D18=①解答入力!AA18,1,0)</f>
        <v>0</v>
      </c>
      <c r="AA18" s="46">
        <f>IF(①解答入力!D18=①解答入力!AB18,1,0)</f>
        <v>0</v>
      </c>
      <c r="AB18" s="46">
        <f>IF(①解答入力!D18=①解答入力!AC18,1,0)</f>
        <v>0</v>
      </c>
      <c r="AC18" s="46">
        <f>IF(①解答入力!D18=①解答入力!AD18,1,0)</f>
        <v>0</v>
      </c>
      <c r="AD18" s="46">
        <f>IF(①解答入力!D18=①解答入力!AE18,1,0)</f>
        <v>0</v>
      </c>
      <c r="AE18" s="46">
        <f>IF(①解答入力!D18=①解答入力!AF18,1,0)</f>
        <v>0</v>
      </c>
      <c r="AF18" s="46">
        <f>IF(①解答入力!D18=①解答入力!AG18,1,0)</f>
        <v>0</v>
      </c>
      <c r="AG18" s="46">
        <f>IF(①解答入力!D18=①解答入力!AH18,1,0)</f>
        <v>0</v>
      </c>
      <c r="AH18" s="46">
        <f>IF(①解答入力!D18=①解答入力!AI18,1,0)</f>
        <v>0</v>
      </c>
      <c r="AI18" s="46">
        <f>IF(①解答入力!D18=①解答入力!AJ18,1,0)</f>
        <v>0</v>
      </c>
      <c r="AJ18" s="87">
        <f>IF(①解答入力!D18=①解答入力!AK18,1,0)</f>
        <v>0</v>
      </c>
      <c r="AK18" s="46">
        <f>IF(①解答入力!D18=①解答入力!AL18,1,0)</f>
        <v>0</v>
      </c>
      <c r="AL18" s="46">
        <f>IF(①解答入力!D18=①解答入力!AM18,1,0)</f>
        <v>0</v>
      </c>
      <c r="AM18" s="46">
        <f>IF(①解答入力!D18=①解答入力!AN18,1,0)</f>
        <v>0</v>
      </c>
      <c r="AN18" s="46">
        <f>IF(①解答入力!D18=①解答入力!AO18,1,0)</f>
        <v>0</v>
      </c>
      <c r="AO18" s="46">
        <f>IF(①解答入力!D18=①解答入力!AP18,1,0)</f>
        <v>0</v>
      </c>
      <c r="AP18" s="87">
        <f>IF(①解答入力!D18=①解答入力!AQ18,1,0)</f>
        <v>0</v>
      </c>
      <c r="AQ18" s="107">
        <f>IF(①解答入力!D18=①解答入力!AR18,1,0)</f>
        <v>0</v>
      </c>
      <c r="AR18" s="66">
        <f t="shared" si="0"/>
        <v>0</v>
      </c>
      <c r="AS18" s="74">
        <f t="shared" si="1"/>
        <v>0</v>
      </c>
      <c r="AT18" s="74">
        <f t="shared" si="2"/>
        <v>40</v>
      </c>
      <c r="AU18" s="68">
        <f t="shared" si="3"/>
        <v>100</v>
      </c>
    </row>
    <row r="19" spans="1:47" ht="17.100000000000001" customHeight="1" thickBot="1">
      <c r="A19" s="367"/>
      <c r="B19" s="368"/>
      <c r="C19" s="134">
        <v>16</v>
      </c>
      <c r="D19" s="47">
        <f>IF(①解答入力!D19=①解答入力!E19,1,0)</f>
        <v>0</v>
      </c>
      <c r="E19" s="48">
        <f>IF(①解答入力!D19=①解答入力!F19,1,0)</f>
        <v>0</v>
      </c>
      <c r="F19" s="48">
        <f>IF(①解答入力!D19=①解答入力!G19,1,0)</f>
        <v>0</v>
      </c>
      <c r="G19" s="48">
        <f>IF(①解答入力!D19=①解答入力!H19,1,0)</f>
        <v>0</v>
      </c>
      <c r="H19" s="48">
        <f>IF(①解答入力!D19=①解答入力!I19,1,0)</f>
        <v>0</v>
      </c>
      <c r="I19" s="48">
        <f>IF(①解答入力!D19=①解答入力!J19,1,0)</f>
        <v>0</v>
      </c>
      <c r="J19" s="48">
        <f>IF(①解答入力!D19=①解答入力!K19,1,0)</f>
        <v>0</v>
      </c>
      <c r="K19" s="48">
        <f>IF(①解答入力!D19=①解答入力!L19,1,0)</f>
        <v>0</v>
      </c>
      <c r="L19" s="48">
        <f>IF(①解答入力!D19=①解答入力!M19,1,0)</f>
        <v>0</v>
      </c>
      <c r="M19" s="48">
        <f>IF(①解答入力!D19=①解答入力!N19,1,0)</f>
        <v>0</v>
      </c>
      <c r="N19" s="48">
        <f>IF(①解答入力!D19=①解答入力!O19,1,0)</f>
        <v>0</v>
      </c>
      <c r="O19" s="48">
        <f>IF(①解答入力!D19=①解答入力!P19,1,0)</f>
        <v>0</v>
      </c>
      <c r="P19" s="48">
        <f>IF(①解答入力!D19=①解答入力!Q19,1,0)</f>
        <v>0</v>
      </c>
      <c r="Q19" s="48">
        <f>IF(①解答入力!D19=①解答入力!R19,1,0)</f>
        <v>0</v>
      </c>
      <c r="R19" s="48">
        <f>IF(①解答入力!D19=①解答入力!S19,1,0)</f>
        <v>0</v>
      </c>
      <c r="S19" s="48">
        <f>IF(①解答入力!D19=①解答入力!T19,1,0)</f>
        <v>0</v>
      </c>
      <c r="T19" s="48">
        <f>IF(①解答入力!D19=①解答入力!U19,1,0)</f>
        <v>0</v>
      </c>
      <c r="U19" s="48">
        <f>IF(①解答入力!D19=①解答入力!V19,1,0)</f>
        <v>0</v>
      </c>
      <c r="V19" s="48">
        <f>IF(①解答入力!D19=①解答入力!W19,1,0)</f>
        <v>0</v>
      </c>
      <c r="W19" s="48">
        <f>IF(①解答入力!D19=①解答入力!X19,1,0)</f>
        <v>0</v>
      </c>
      <c r="X19" s="48">
        <f>IF(①解答入力!D19=①解答入力!Y19,1,0)</f>
        <v>0</v>
      </c>
      <c r="Y19" s="48">
        <f>IF(①解答入力!D19=①解答入力!Z19,1,0)</f>
        <v>0</v>
      </c>
      <c r="Z19" s="48">
        <f>IF(①解答入力!D19=①解答入力!AA19,1,0)</f>
        <v>0</v>
      </c>
      <c r="AA19" s="48">
        <f>IF(①解答入力!D19=①解答入力!AB19,1,0)</f>
        <v>0</v>
      </c>
      <c r="AB19" s="48">
        <f>IF(①解答入力!D19=①解答入力!AC19,1,0)</f>
        <v>0</v>
      </c>
      <c r="AC19" s="48">
        <f>IF(①解答入力!D19=①解答入力!AD19,1,0)</f>
        <v>0</v>
      </c>
      <c r="AD19" s="48">
        <f>IF(①解答入力!D19=①解答入力!AE19,1,0)</f>
        <v>0</v>
      </c>
      <c r="AE19" s="48">
        <f>IF(①解答入力!D19=①解答入力!AF19,1,0)</f>
        <v>0</v>
      </c>
      <c r="AF19" s="48">
        <f>IF(①解答入力!D19=①解答入力!AG19,1,0)</f>
        <v>0</v>
      </c>
      <c r="AG19" s="48">
        <f>IF(①解答入力!D19=①解答入力!AH19,1,0)</f>
        <v>0</v>
      </c>
      <c r="AH19" s="48">
        <f>IF(①解答入力!D19=①解答入力!AI19,1,0)</f>
        <v>0</v>
      </c>
      <c r="AI19" s="48">
        <f>IF(①解答入力!D19=①解答入力!AJ19,1,0)</f>
        <v>0</v>
      </c>
      <c r="AJ19" s="88">
        <f>IF(①解答入力!D19=①解答入力!AK19,1,0)</f>
        <v>0</v>
      </c>
      <c r="AK19" s="48">
        <f>IF(①解答入力!D19=①解答入力!AL19,1,0)</f>
        <v>0</v>
      </c>
      <c r="AL19" s="48">
        <f>IF(①解答入力!D19=①解答入力!AM19,1,0)</f>
        <v>0</v>
      </c>
      <c r="AM19" s="48">
        <f>IF(①解答入力!D19=①解答入力!AN19,1,0)</f>
        <v>0</v>
      </c>
      <c r="AN19" s="48">
        <f>IF(①解答入力!D19=①解答入力!AO19,1,0)</f>
        <v>0</v>
      </c>
      <c r="AO19" s="48">
        <f>IF(①解答入力!D19=①解答入力!AP19,1,0)</f>
        <v>0</v>
      </c>
      <c r="AP19" s="88">
        <f>IF(①解答入力!D19=①解答入力!AQ19,1,0)</f>
        <v>0</v>
      </c>
      <c r="AQ19" s="108">
        <f>IF(①解答入力!D19=①解答入力!AR19,1,0)</f>
        <v>0</v>
      </c>
      <c r="AR19" s="101">
        <f t="shared" si="0"/>
        <v>0</v>
      </c>
      <c r="AS19" s="102">
        <f t="shared" si="1"/>
        <v>0</v>
      </c>
      <c r="AT19" s="102">
        <f t="shared" si="2"/>
        <v>40</v>
      </c>
      <c r="AU19" s="103">
        <f t="shared" si="3"/>
        <v>100</v>
      </c>
    </row>
    <row r="20" spans="1:47" ht="17.100000000000001" customHeight="1">
      <c r="A20" s="366" t="s">
        <v>50</v>
      </c>
      <c r="B20" s="366" t="s">
        <v>83</v>
      </c>
      <c r="C20" s="130">
        <v>17</v>
      </c>
      <c r="D20" s="43">
        <f>IF(①解答入力!D20=①解答入力!E20,1,0)</f>
        <v>0</v>
      </c>
      <c r="E20" s="44">
        <f>IF(①解答入力!D20=①解答入力!F20,1,0)</f>
        <v>0</v>
      </c>
      <c r="F20" s="44">
        <f>IF(①解答入力!D20=①解答入力!G20,1,0)</f>
        <v>0</v>
      </c>
      <c r="G20" s="44">
        <f>IF(①解答入力!D20=①解答入力!H20,1,0)</f>
        <v>0</v>
      </c>
      <c r="H20" s="44">
        <f>IF(①解答入力!D20=①解答入力!I20,1,0)</f>
        <v>0</v>
      </c>
      <c r="I20" s="44">
        <f>IF(①解答入力!D20=①解答入力!J20,1,0)</f>
        <v>0</v>
      </c>
      <c r="J20" s="44">
        <f>IF(①解答入力!D20=①解答入力!K20,1,0)</f>
        <v>0</v>
      </c>
      <c r="K20" s="44">
        <f>IF(①解答入力!D20=①解答入力!L20,1,0)</f>
        <v>0</v>
      </c>
      <c r="L20" s="44">
        <f>IF(①解答入力!D20=①解答入力!M20,1,0)</f>
        <v>0</v>
      </c>
      <c r="M20" s="44">
        <f>IF(①解答入力!D20=①解答入力!N20,1,0)</f>
        <v>0</v>
      </c>
      <c r="N20" s="44">
        <f>IF(①解答入力!D20=①解答入力!O20,1,0)</f>
        <v>0</v>
      </c>
      <c r="O20" s="44">
        <f>IF(①解答入力!D20=①解答入力!P20,1,0)</f>
        <v>0</v>
      </c>
      <c r="P20" s="44">
        <f>IF(①解答入力!D20=①解答入力!Q20,1,0)</f>
        <v>0</v>
      </c>
      <c r="Q20" s="44">
        <f>IF(①解答入力!D20=①解答入力!R20,1,0)</f>
        <v>0</v>
      </c>
      <c r="R20" s="44">
        <f>IF(①解答入力!D20=①解答入力!S20,1,0)</f>
        <v>0</v>
      </c>
      <c r="S20" s="44">
        <f>IF(①解答入力!D20=①解答入力!T20,1,0)</f>
        <v>0</v>
      </c>
      <c r="T20" s="44">
        <f>IF(①解答入力!D20=①解答入力!U20,1,0)</f>
        <v>0</v>
      </c>
      <c r="U20" s="44">
        <f>IF(①解答入力!D20=①解答入力!V20,1,0)</f>
        <v>0</v>
      </c>
      <c r="V20" s="44">
        <f>IF(①解答入力!D20=①解答入力!W20,1,0)</f>
        <v>0</v>
      </c>
      <c r="W20" s="44">
        <f>IF(①解答入力!D20=①解答入力!X20,1,0)</f>
        <v>0</v>
      </c>
      <c r="X20" s="44">
        <f>IF(①解答入力!D20=①解答入力!Y20,1,0)</f>
        <v>0</v>
      </c>
      <c r="Y20" s="44">
        <f>IF(①解答入力!D20=①解答入力!Z20,1,0)</f>
        <v>0</v>
      </c>
      <c r="Z20" s="44">
        <f>IF(①解答入力!D20=①解答入力!AA20,1,0)</f>
        <v>0</v>
      </c>
      <c r="AA20" s="44">
        <f>IF(①解答入力!D20=①解答入力!AB20,1,0)</f>
        <v>0</v>
      </c>
      <c r="AB20" s="44">
        <f>IF(①解答入力!D20=①解答入力!AC20,1,0)</f>
        <v>0</v>
      </c>
      <c r="AC20" s="44">
        <f>IF(①解答入力!D20=①解答入力!AD20,1,0)</f>
        <v>0</v>
      </c>
      <c r="AD20" s="44">
        <f>IF(①解答入力!D20=①解答入力!AE20,1,0)</f>
        <v>0</v>
      </c>
      <c r="AE20" s="44">
        <f>IF(①解答入力!D20=①解答入力!AF20,1,0)</f>
        <v>0</v>
      </c>
      <c r="AF20" s="44">
        <f>IF(①解答入力!D20=①解答入力!AG20,1,0)</f>
        <v>0</v>
      </c>
      <c r="AG20" s="44">
        <f>IF(①解答入力!D20=①解答入力!AH20,1,0)</f>
        <v>0</v>
      </c>
      <c r="AH20" s="44">
        <f>IF(①解答入力!D20=①解答入力!AI20,1,0)</f>
        <v>0</v>
      </c>
      <c r="AI20" s="44">
        <f>IF(①解答入力!D20=①解答入力!AJ20,1,0)</f>
        <v>0</v>
      </c>
      <c r="AJ20" s="86">
        <f>IF(①解答入力!D20=①解答入力!AK20,1,0)</f>
        <v>0</v>
      </c>
      <c r="AK20" s="44">
        <f>IF(①解答入力!D20=①解答入力!AL20,1,0)</f>
        <v>0</v>
      </c>
      <c r="AL20" s="44">
        <f>IF(①解答入力!D20=①解答入力!AM20,1,0)</f>
        <v>0</v>
      </c>
      <c r="AM20" s="44">
        <f>IF(①解答入力!D20=①解答入力!AN20,1,0)</f>
        <v>0</v>
      </c>
      <c r="AN20" s="44">
        <f>IF(①解答入力!D20=①解答入力!AO20,1,0)</f>
        <v>0</v>
      </c>
      <c r="AO20" s="44">
        <f>IF(①解答入力!D20=①解答入力!AP20,1,0)</f>
        <v>0</v>
      </c>
      <c r="AP20" s="86">
        <f>IF(①解答入力!D20=①解答入力!AQ20,1,0)</f>
        <v>0</v>
      </c>
      <c r="AQ20" s="110">
        <f>IF(①解答入力!D20=①解答入力!AR20,1,0)</f>
        <v>0</v>
      </c>
      <c r="AR20" s="210">
        <f t="shared" si="0"/>
        <v>0</v>
      </c>
      <c r="AS20" s="73">
        <f t="shared" si="1"/>
        <v>0</v>
      </c>
      <c r="AT20" s="73">
        <f t="shared" si="2"/>
        <v>40</v>
      </c>
      <c r="AU20" s="211">
        <f t="shared" si="3"/>
        <v>100</v>
      </c>
    </row>
    <row r="21" spans="1:47" ht="17.100000000000001" customHeight="1">
      <c r="A21" s="367"/>
      <c r="B21" s="367"/>
      <c r="C21" s="131">
        <v>18</v>
      </c>
      <c r="D21" s="45">
        <f>IF(①解答入力!D21=①解答入力!E21,1,0)</f>
        <v>0</v>
      </c>
      <c r="E21" s="46">
        <f>IF(①解答入力!D21=①解答入力!F21,1,0)</f>
        <v>0</v>
      </c>
      <c r="F21" s="46">
        <f>IF(①解答入力!D21=①解答入力!G21,1,0)</f>
        <v>0</v>
      </c>
      <c r="G21" s="46">
        <f>IF(①解答入力!D21=①解答入力!H21,1,0)</f>
        <v>0</v>
      </c>
      <c r="H21" s="46">
        <f>IF(①解答入力!D21=①解答入力!I21,1,0)</f>
        <v>0</v>
      </c>
      <c r="I21" s="46">
        <f>IF(①解答入力!D21=①解答入力!J21,1,0)</f>
        <v>0</v>
      </c>
      <c r="J21" s="46">
        <f>IF(①解答入力!D21=①解答入力!K21,1,0)</f>
        <v>0</v>
      </c>
      <c r="K21" s="46">
        <f>IF(①解答入力!D21=①解答入力!L21,1,0)</f>
        <v>0</v>
      </c>
      <c r="L21" s="46">
        <f>IF(①解答入力!D21=①解答入力!M21,1,0)</f>
        <v>0</v>
      </c>
      <c r="M21" s="46">
        <f>IF(①解答入力!D21=①解答入力!N21,1,0)</f>
        <v>0</v>
      </c>
      <c r="N21" s="46">
        <f>IF(①解答入力!D21=①解答入力!O21,1,0)</f>
        <v>0</v>
      </c>
      <c r="O21" s="46">
        <f>IF(①解答入力!D21=①解答入力!P21,1,0)</f>
        <v>0</v>
      </c>
      <c r="P21" s="46">
        <f>IF(①解答入力!D21=①解答入力!Q21,1,0)</f>
        <v>0</v>
      </c>
      <c r="Q21" s="46">
        <f>IF(①解答入力!D21=①解答入力!R21,1,0)</f>
        <v>0</v>
      </c>
      <c r="R21" s="46">
        <f>IF(①解答入力!D21=①解答入力!S21,1,0)</f>
        <v>0</v>
      </c>
      <c r="S21" s="46">
        <f>IF(①解答入力!D21=①解答入力!T21,1,0)</f>
        <v>0</v>
      </c>
      <c r="T21" s="46">
        <f>IF(①解答入力!D21=①解答入力!U21,1,0)</f>
        <v>0</v>
      </c>
      <c r="U21" s="46">
        <f>IF(①解答入力!D21=①解答入力!V21,1,0)</f>
        <v>0</v>
      </c>
      <c r="V21" s="46">
        <f>IF(①解答入力!D21=①解答入力!W21,1,0)</f>
        <v>0</v>
      </c>
      <c r="W21" s="46">
        <f>IF(①解答入力!D21=①解答入力!X21,1,0)</f>
        <v>0</v>
      </c>
      <c r="X21" s="46">
        <f>IF(①解答入力!D21=①解答入力!Y21,1,0)</f>
        <v>0</v>
      </c>
      <c r="Y21" s="46">
        <f>IF(①解答入力!D21=①解答入力!Z21,1,0)</f>
        <v>0</v>
      </c>
      <c r="Z21" s="46">
        <f>IF(①解答入力!D21=①解答入力!AA21,1,0)</f>
        <v>0</v>
      </c>
      <c r="AA21" s="46">
        <f>IF(①解答入力!D21=①解答入力!AB21,1,0)</f>
        <v>0</v>
      </c>
      <c r="AB21" s="46">
        <f>IF(①解答入力!D21=①解答入力!AC21,1,0)</f>
        <v>0</v>
      </c>
      <c r="AC21" s="46">
        <f>IF(①解答入力!D21=①解答入力!AD21,1,0)</f>
        <v>0</v>
      </c>
      <c r="AD21" s="46">
        <f>IF(①解答入力!D21=①解答入力!AE21,1,0)</f>
        <v>0</v>
      </c>
      <c r="AE21" s="46">
        <f>IF(①解答入力!D21=①解答入力!AF21,1,0)</f>
        <v>0</v>
      </c>
      <c r="AF21" s="46">
        <f>IF(①解答入力!D21=①解答入力!AG21,1,0)</f>
        <v>0</v>
      </c>
      <c r="AG21" s="46">
        <f>IF(①解答入力!D21=①解答入力!AH21,1,0)</f>
        <v>0</v>
      </c>
      <c r="AH21" s="46">
        <f>IF(①解答入力!D21=①解答入力!AI21,1,0)</f>
        <v>0</v>
      </c>
      <c r="AI21" s="46">
        <f>IF(①解答入力!D21=①解答入力!AJ21,1,0)</f>
        <v>0</v>
      </c>
      <c r="AJ21" s="87">
        <f>IF(①解答入力!D21=①解答入力!AK21,1,0)</f>
        <v>0</v>
      </c>
      <c r="AK21" s="46">
        <f>IF(①解答入力!D21=①解答入力!AL21,1,0)</f>
        <v>0</v>
      </c>
      <c r="AL21" s="46">
        <f>IF(①解答入力!D21=①解答入力!AM21,1,0)</f>
        <v>0</v>
      </c>
      <c r="AM21" s="46">
        <f>IF(①解答入力!D21=①解答入力!AN21,1,0)</f>
        <v>0</v>
      </c>
      <c r="AN21" s="46">
        <f>IF(①解答入力!D21=①解答入力!AO21,1,0)</f>
        <v>0</v>
      </c>
      <c r="AO21" s="46">
        <f>IF(①解答入力!D21=①解答入力!AP21,1,0)</f>
        <v>0</v>
      </c>
      <c r="AP21" s="87">
        <f>IF(①解答入力!D21=①解答入力!AQ21,1,0)</f>
        <v>0</v>
      </c>
      <c r="AQ21" s="107">
        <f>IF(①解答入力!D21=①解答入力!AR21,1,0)</f>
        <v>0</v>
      </c>
      <c r="AR21" s="66">
        <f t="shared" si="0"/>
        <v>0</v>
      </c>
      <c r="AS21" s="74">
        <f t="shared" si="1"/>
        <v>0</v>
      </c>
      <c r="AT21" s="74">
        <f t="shared" si="2"/>
        <v>40</v>
      </c>
      <c r="AU21" s="68">
        <f t="shared" si="3"/>
        <v>100</v>
      </c>
    </row>
    <row r="22" spans="1:47" ht="17.100000000000001" customHeight="1">
      <c r="A22" s="367"/>
      <c r="B22" s="367"/>
      <c r="C22" s="131">
        <v>19</v>
      </c>
      <c r="D22" s="45">
        <f>IF(①解答入力!D22=①解答入力!E22,1,0)</f>
        <v>0</v>
      </c>
      <c r="E22" s="46">
        <f>IF(①解答入力!D22=①解答入力!F22,1,0)</f>
        <v>0</v>
      </c>
      <c r="F22" s="46">
        <f>IF(①解答入力!D22=①解答入力!G22,1,0)</f>
        <v>0</v>
      </c>
      <c r="G22" s="46">
        <f>IF(①解答入力!D22=①解答入力!H22,1,0)</f>
        <v>0</v>
      </c>
      <c r="H22" s="46">
        <f>IF(①解答入力!D22=①解答入力!I22,1,0)</f>
        <v>0</v>
      </c>
      <c r="I22" s="46">
        <f>IF(①解答入力!D22=①解答入力!J22,1,0)</f>
        <v>0</v>
      </c>
      <c r="J22" s="46">
        <f>IF(①解答入力!D22=①解答入力!K22,1,0)</f>
        <v>0</v>
      </c>
      <c r="K22" s="46">
        <f>IF(①解答入力!D22=①解答入力!L22,1,0)</f>
        <v>0</v>
      </c>
      <c r="L22" s="46">
        <f>IF(①解答入力!D22=①解答入力!M22,1,0)</f>
        <v>0</v>
      </c>
      <c r="M22" s="46">
        <f>IF(①解答入力!D22=①解答入力!N22,1,0)</f>
        <v>0</v>
      </c>
      <c r="N22" s="46">
        <f>IF(①解答入力!D22=①解答入力!O22,1,0)</f>
        <v>0</v>
      </c>
      <c r="O22" s="46">
        <f>IF(①解答入力!D22=①解答入力!P22,1,0)</f>
        <v>0</v>
      </c>
      <c r="P22" s="46">
        <f>IF(①解答入力!D22=①解答入力!Q22,1,0)</f>
        <v>0</v>
      </c>
      <c r="Q22" s="46">
        <f>IF(①解答入力!D22=①解答入力!R22,1,0)</f>
        <v>0</v>
      </c>
      <c r="R22" s="46">
        <f>IF(①解答入力!D22=①解答入力!S22,1,0)</f>
        <v>0</v>
      </c>
      <c r="S22" s="46">
        <f>IF(①解答入力!D22=①解答入力!T22,1,0)</f>
        <v>0</v>
      </c>
      <c r="T22" s="46">
        <f>IF(①解答入力!D22=①解答入力!U22,1,0)</f>
        <v>0</v>
      </c>
      <c r="U22" s="46">
        <f>IF(①解答入力!D22=①解答入力!V22,1,0)</f>
        <v>0</v>
      </c>
      <c r="V22" s="46">
        <f>IF(①解答入力!D22=①解答入力!W22,1,0)</f>
        <v>0</v>
      </c>
      <c r="W22" s="46">
        <f>IF(①解答入力!D22=①解答入力!X22,1,0)</f>
        <v>0</v>
      </c>
      <c r="X22" s="46">
        <f>IF(①解答入力!D22=①解答入力!Y22,1,0)</f>
        <v>0</v>
      </c>
      <c r="Y22" s="46">
        <f>IF(①解答入力!D22=①解答入力!Z22,1,0)</f>
        <v>0</v>
      </c>
      <c r="Z22" s="46">
        <f>IF(①解答入力!D22=①解答入力!AA22,1,0)</f>
        <v>0</v>
      </c>
      <c r="AA22" s="46">
        <f>IF(①解答入力!D22=①解答入力!AB22,1,0)</f>
        <v>0</v>
      </c>
      <c r="AB22" s="46">
        <f>IF(①解答入力!D22=①解答入力!AC22,1,0)</f>
        <v>0</v>
      </c>
      <c r="AC22" s="46">
        <f>IF(①解答入力!D22=①解答入力!AD22,1,0)</f>
        <v>0</v>
      </c>
      <c r="AD22" s="46">
        <f>IF(①解答入力!D22=①解答入力!AE22,1,0)</f>
        <v>0</v>
      </c>
      <c r="AE22" s="46">
        <f>IF(①解答入力!D22=①解答入力!AF22,1,0)</f>
        <v>0</v>
      </c>
      <c r="AF22" s="46">
        <f>IF(①解答入力!D22=①解答入力!AG22,1,0)</f>
        <v>0</v>
      </c>
      <c r="AG22" s="46">
        <f>IF(①解答入力!D22=①解答入力!AH22,1,0)</f>
        <v>0</v>
      </c>
      <c r="AH22" s="46">
        <f>IF(①解答入力!D22=①解答入力!AI22,1,0)</f>
        <v>0</v>
      </c>
      <c r="AI22" s="46">
        <f>IF(①解答入力!D22=①解答入力!AJ22,1,0)</f>
        <v>0</v>
      </c>
      <c r="AJ22" s="87">
        <f>IF(①解答入力!D22=①解答入力!AK22,1,0)</f>
        <v>0</v>
      </c>
      <c r="AK22" s="46">
        <f>IF(①解答入力!D22=①解答入力!AL22,1,0)</f>
        <v>0</v>
      </c>
      <c r="AL22" s="46">
        <f>IF(①解答入力!D22=①解答入力!AM22,1,0)</f>
        <v>0</v>
      </c>
      <c r="AM22" s="46">
        <f>IF(①解答入力!D22=①解答入力!AN22,1,0)</f>
        <v>0</v>
      </c>
      <c r="AN22" s="46">
        <f>IF(①解答入力!D22=①解答入力!AO22,1,0)</f>
        <v>0</v>
      </c>
      <c r="AO22" s="46">
        <f>IF(①解答入力!D22=①解答入力!AP22,1,0)</f>
        <v>0</v>
      </c>
      <c r="AP22" s="87">
        <f>IF(①解答入力!D22=①解答入力!AQ22,1,0)</f>
        <v>0</v>
      </c>
      <c r="AQ22" s="107">
        <f>IF(①解答入力!D22=①解答入力!AR22,1,0)</f>
        <v>0</v>
      </c>
      <c r="AR22" s="66">
        <f t="shared" si="0"/>
        <v>0</v>
      </c>
      <c r="AS22" s="74">
        <f t="shared" si="1"/>
        <v>0</v>
      </c>
      <c r="AT22" s="74">
        <f t="shared" si="2"/>
        <v>40</v>
      </c>
      <c r="AU22" s="68">
        <f t="shared" si="3"/>
        <v>100</v>
      </c>
    </row>
    <row r="23" spans="1:47" ht="17.100000000000001" customHeight="1">
      <c r="A23" s="367"/>
      <c r="B23" s="367"/>
      <c r="C23" s="131">
        <v>20</v>
      </c>
      <c r="D23" s="45">
        <f>IF(①解答入力!D23=①解答入力!E23,1,0)</f>
        <v>0</v>
      </c>
      <c r="E23" s="46">
        <f>IF(①解答入力!D23=①解答入力!F23,1,0)</f>
        <v>0</v>
      </c>
      <c r="F23" s="46">
        <f>IF(①解答入力!D23=①解答入力!G23,1,0)</f>
        <v>0</v>
      </c>
      <c r="G23" s="46">
        <f>IF(①解答入力!D23=①解答入力!H23,1,0)</f>
        <v>0</v>
      </c>
      <c r="H23" s="46">
        <f>IF(①解答入力!D23=①解答入力!I23,1,0)</f>
        <v>0</v>
      </c>
      <c r="I23" s="46">
        <f>IF(①解答入力!D23=①解答入力!J23,1,0)</f>
        <v>0</v>
      </c>
      <c r="J23" s="46">
        <f>IF(①解答入力!D23=①解答入力!K23,1,0)</f>
        <v>0</v>
      </c>
      <c r="K23" s="46">
        <f>IF(①解答入力!D23=①解答入力!L23,1,0)</f>
        <v>0</v>
      </c>
      <c r="L23" s="46">
        <f>IF(①解答入力!D23=①解答入力!M23,1,0)</f>
        <v>0</v>
      </c>
      <c r="M23" s="46">
        <f>IF(①解答入力!D23=①解答入力!N23,1,0)</f>
        <v>0</v>
      </c>
      <c r="N23" s="46">
        <f>IF(①解答入力!D23=①解答入力!O23,1,0)</f>
        <v>0</v>
      </c>
      <c r="O23" s="46">
        <f>IF(①解答入力!D23=①解答入力!P23,1,0)</f>
        <v>0</v>
      </c>
      <c r="P23" s="46">
        <f>IF(①解答入力!D23=①解答入力!Q23,1,0)</f>
        <v>0</v>
      </c>
      <c r="Q23" s="46">
        <f>IF(①解答入力!D23=①解答入力!R23,1,0)</f>
        <v>0</v>
      </c>
      <c r="R23" s="46">
        <f>IF(①解答入力!D23=①解答入力!S23,1,0)</f>
        <v>0</v>
      </c>
      <c r="S23" s="46">
        <f>IF(①解答入力!D23=①解答入力!T23,1,0)</f>
        <v>0</v>
      </c>
      <c r="T23" s="46">
        <f>IF(①解答入力!D23=①解答入力!U23,1,0)</f>
        <v>0</v>
      </c>
      <c r="U23" s="46">
        <f>IF(①解答入力!D23=①解答入力!V23,1,0)</f>
        <v>0</v>
      </c>
      <c r="V23" s="46">
        <f>IF(①解答入力!D23=①解答入力!W23,1,0)</f>
        <v>0</v>
      </c>
      <c r="W23" s="46">
        <f>IF(①解答入力!D23=①解答入力!X23,1,0)</f>
        <v>0</v>
      </c>
      <c r="X23" s="46">
        <f>IF(①解答入力!D23=①解答入力!Y23,1,0)</f>
        <v>0</v>
      </c>
      <c r="Y23" s="46">
        <f>IF(①解答入力!D23=①解答入力!Z23,1,0)</f>
        <v>0</v>
      </c>
      <c r="Z23" s="46">
        <f>IF(①解答入力!D23=①解答入力!AA23,1,0)</f>
        <v>0</v>
      </c>
      <c r="AA23" s="46">
        <f>IF(①解答入力!D23=①解答入力!AB23,1,0)</f>
        <v>0</v>
      </c>
      <c r="AB23" s="46">
        <f>IF(①解答入力!D23=①解答入力!AC23,1,0)</f>
        <v>0</v>
      </c>
      <c r="AC23" s="46">
        <f>IF(①解答入力!D23=①解答入力!AD23,1,0)</f>
        <v>0</v>
      </c>
      <c r="AD23" s="46">
        <f>IF(①解答入力!D23=①解答入力!AE23,1,0)</f>
        <v>0</v>
      </c>
      <c r="AE23" s="46">
        <f>IF(①解答入力!D23=①解答入力!AF23,1,0)</f>
        <v>0</v>
      </c>
      <c r="AF23" s="46">
        <f>IF(①解答入力!D23=①解答入力!AG23,1,0)</f>
        <v>0</v>
      </c>
      <c r="AG23" s="46">
        <f>IF(①解答入力!D23=①解答入力!AH23,1,0)</f>
        <v>0</v>
      </c>
      <c r="AH23" s="46">
        <f>IF(①解答入力!D23=①解答入力!AI23,1,0)</f>
        <v>0</v>
      </c>
      <c r="AI23" s="46">
        <f>IF(①解答入力!D23=①解答入力!AJ23,1,0)</f>
        <v>0</v>
      </c>
      <c r="AJ23" s="87">
        <f>IF(①解答入力!D23=①解答入力!AK23,1,0)</f>
        <v>0</v>
      </c>
      <c r="AK23" s="46">
        <f>IF(①解答入力!D23=①解答入力!AL23,1,0)</f>
        <v>0</v>
      </c>
      <c r="AL23" s="46">
        <f>IF(①解答入力!D23=①解答入力!AM23,1,0)</f>
        <v>0</v>
      </c>
      <c r="AM23" s="46">
        <f>IF(①解答入力!D23=①解答入力!AN23,1,0)</f>
        <v>0</v>
      </c>
      <c r="AN23" s="46">
        <f>IF(①解答入力!D23=①解答入力!AO23,1,0)</f>
        <v>0</v>
      </c>
      <c r="AO23" s="46">
        <f>IF(①解答入力!D23=①解答入力!AP23,1,0)</f>
        <v>0</v>
      </c>
      <c r="AP23" s="87">
        <f>IF(①解答入力!D23=①解答入力!AQ23,1,0)</f>
        <v>0</v>
      </c>
      <c r="AQ23" s="107">
        <f>IF(①解答入力!D23=①解答入力!AR23,1,0)</f>
        <v>0</v>
      </c>
      <c r="AR23" s="66">
        <f t="shared" si="0"/>
        <v>0</v>
      </c>
      <c r="AS23" s="74">
        <f t="shared" si="1"/>
        <v>0</v>
      </c>
      <c r="AT23" s="74">
        <f t="shared" si="2"/>
        <v>40</v>
      </c>
      <c r="AU23" s="68">
        <f t="shared" si="3"/>
        <v>100</v>
      </c>
    </row>
    <row r="24" spans="1:47" ht="17.100000000000001" customHeight="1">
      <c r="A24" s="367"/>
      <c r="B24" s="367"/>
      <c r="C24" s="131">
        <v>21</v>
      </c>
      <c r="D24" s="45">
        <f>IF(①解答入力!D24=①解答入力!E24,1,0)</f>
        <v>0</v>
      </c>
      <c r="E24" s="46">
        <f>IF(①解答入力!D24=①解答入力!F24,1,0)</f>
        <v>0</v>
      </c>
      <c r="F24" s="46">
        <f>IF(①解答入力!D24=①解答入力!G24,1,0)</f>
        <v>0</v>
      </c>
      <c r="G24" s="46">
        <f>IF(①解答入力!D24=①解答入力!H24,1,0)</f>
        <v>0</v>
      </c>
      <c r="H24" s="46">
        <f>IF(①解答入力!D24=①解答入力!I24,1,0)</f>
        <v>0</v>
      </c>
      <c r="I24" s="46">
        <f>IF(①解答入力!D24=①解答入力!J24,1,0)</f>
        <v>0</v>
      </c>
      <c r="J24" s="46">
        <f>IF(①解答入力!D24=①解答入力!K24,1,0)</f>
        <v>0</v>
      </c>
      <c r="K24" s="46">
        <f>IF(①解答入力!D24=①解答入力!L24,1,0)</f>
        <v>0</v>
      </c>
      <c r="L24" s="46">
        <f>IF(①解答入力!D24=①解答入力!M24,1,0)</f>
        <v>0</v>
      </c>
      <c r="M24" s="46">
        <f>IF(①解答入力!D24=①解答入力!N24,1,0)</f>
        <v>0</v>
      </c>
      <c r="N24" s="46">
        <f>IF(①解答入力!D24=①解答入力!O24,1,0)</f>
        <v>0</v>
      </c>
      <c r="O24" s="46">
        <f>IF(①解答入力!D24=①解答入力!P24,1,0)</f>
        <v>0</v>
      </c>
      <c r="P24" s="46">
        <f>IF(①解答入力!D24=①解答入力!Q24,1,0)</f>
        <v>0</v>
      </c>
      <c r="Q24" s="46">
        <f>IF(①解答入力!D24=①解答入力!R24,1,0)</f>
        <v>0</v>
      </c>
      <c r="R24" s="46">
        <f>IF(①解答入力!D24=①解答入力!S24,1,0)</f>
        <v>0</v>
      </c>
      <c r="S24" s="46">
        <f>IF(①解答入力!D24=①解答入力!T24,1,0)</f>
        <v>0</v>
      </c>
      <c r="T24" s="46">
        <f>IF(①解答入力!D24=①解答入力!U24,1,0)</f>
        <v>0</v>
      </c>
      <c r="U24" s="46">
        <f>IF(①解答入力!D24=①解答入力!V24,1,0)</f>
        <v>0</v>
      </c>
      <c r="V24" s="46">
        <f>IF(①解答入力!D24=①解答入力!W24,1,0)</f>
        <v>0</v>
      </c>
      <c r="W24" s="46">
        <f>IF(①解答入力!D24=①解答入力!X24,1,0)</f>
        <v>0</v>
      </c>
      <c r="X24" s="46">
        <f>IF(①解答入力!D24=①解答入力!Y24,1,0)</f>
        <v>0</v>
      </c>
      <c r="Y24" s="46">
        <f>IF(①解答入力!D24=①解答入力!Z24,1,0)</f>
        <v>0</v>
      </c>
      <c r="Z24" s="46">
        <f>IF(①解答入力!D24=①解答入力!AA24,1,0)</f>
        <v>0</v>
      </c>
      <c r="AA24" s="46">
        <f>IF(①解答入力!D24=①解答入力!AB24,1,0)</f>
        <v>0</v>
      </c>
      <c r="AB24" s="46">
        <f>IF(①解答入力!D24=①解答入力!AC24,1,0)</f>
        <v>0</v>
      </c>
      <c r="AC24" s="46">
        <f>IF(①解答入力!D24=①解答入力!AD24,1,0)</f>
        <v>0</v>
      </c>
      <c r="AD24" s="46">
        <f>IF(①解答入力!D24=①解答入力!AE24,1,0)</f>
        <v>0</v>
      </c>
      <c r="AE24" s="46">
        <f>IF(①解答入力!D24=①解答入力!AF24,1,0)</f>
        <v>0</v>
      </c>
      <c r="AF24" s="46">
        <f>IF(①解答入力!D24=①解答入力!AG24,1,0)</f>
        <v>0</v>
      </c>
      <c r="AG24" s="46">
        <f>IF(①解答入力!D24=①解答入力!AH24,1,0)</f>
        <v>0</v>
      </c>
      <c r="AH24" s="46">
        <f>IF(①解答入力!D24=①解答入力!AI24,1,0)</f>
        <v>0</v>
      </c>
      <c r="AI24" s="46">
        <f>IF(①解答入力!D24=①解答入力!AJ24,1,0)</f>
        <v>0</v>
      </c>
      <c r="AJ24" s="87">
        <f>IF(①解答入力!D24=①解答入力!AK24,1,0)</f>
        <v>0</v>
      </c>
      <c r="AK24" s="46">
        <f>IF(①解答入力!D24=①解答入力!AL24,1,0)</f>
        <v>0</v>
      </c>
      <c r="AL24" s="46">
        <f>IF(①解答入力!D24=①解答入力!AM24,1,0)</f>
        <v>0</v>
      </c>
      <c r="AM24" s="46">
        <f>IF(①解答入力!D24=①解答入力!AN24,1,0)</f>
        <v>0</v>
      </c>
      <c r="AN24" s="46">
        <f>IF(①解答入力!D24=①解答入力!AO24,1,0)</f>
        <v>0</v>
      </c>
      <c r="AO24" s="46">
        <f>IF(①解答入力!D24=①解答入力!AP24,1,0)</f>
        <v>0</v>
      </c>
      <c r="AP24" s="87">
        <f>IF(①解答入力!D24=①解答入力!AQ24,1,0)</f>
        <v>0</v>
      </c>
      <c r="AQ24" s="107">
        <f>IF(①解答入力!D24=①解答入力!AR24,1,0)</f>
        <v>0</v>
      </c>
      <c r="AR24" s="66">
        <f t="shared" si="0"/>
        <v>0</v>
      </c>
      <c r="AS24" s="74">
        <f t="shared" si="1"/>
        <v>0</v>
      </c>
      <c r="AT24" s="74">
        <f t="shared" si="2"/>
        <v>40</v>
      </c>
      <c r="AU24" s="68">
        <f t="shared" si="3"/>
        <v>100</v>
      </c>
    </row>
    <row r="25" spans="1:47" ht="17.100000000000001" customHeight="1">
      <c r="A25" s="367"/>
      <c r="B25" s="367"/>
      <c r="C25" s="131">
        <v>22</v>
      </c>
      <c r="D25" s="45">
        <f>IF(①解答入力!D25=①解答入力!E25,1,0)</f>
        <v>0</v>
      </c>
      <c r="E25" s="46">
        <f>IF(①解答入力!D25=①解答入力!F25,1,0)</f>
        <v>0</v>
      </c>
      <c r="F25" s="46">
        <f>IF(①解答入力!D25=①解答入力!G25,1,0)</f>
        <v>0</v>
      </c>
      <c r="G25" s="46">
        <f>IF(①解答入力!D25=①解答入力!H25,1,0)</f>
        <v>0</v>
      </c>
      <c r="H25" s="46">
        <f>IF(①解答入力!D25=①解答入力!I25,1,0)</f>
        <v>0</v>
      </c>
      <c r="I25" s="46">
        <f>IF(①解答入力!D25=①解答入力!J25,1,0)</f>
        <v>0</v>
      </c>
      <c r="J25" s="46">
        <f>IF(①解答入力!D25=①解答入力!K25,1,0)</f>
        <v>0</v>
      </c>
      <c r="K25" s="46">
        <f>IF(①解答入力!D25=①解答入力!L25,1,0)</f>
        <v>0</v>
      </c>
      <c r="L25" s="46">
        <f>IF(①解答入力!D25=①解答入力!M25,1,0)</f>
        <v>0</v>
      </c>
      <c r="M25" s="46">
        <f>IF(①解答入力!D25=①解答入力!N25,1,0)</f>
        <v>0</v>
      </c>
      <c r="N25" s="46">
        <f>IF(①解答入力!D25=①解答入力!O25,1,0)</f>
        <v>0</v>
      </c>
      <c r="O25" s="46">
        <f>IF(①解答入力!D25=①解答入力!P25,1,0)</f>
        <v>0</v>
      </c>
      <c r="P25" s="46">
        <f>IF(①解答入力!D25=①解答入力!Q25,1,0)</f>
        <v>0</v>
      </c>
      <c r="Q25" s="46">
        <f>IF(①解答入力!D25=①解答入力!R25,1,0)</f>
        <v>0</v>
      </c>
      <c r="R25" s="46">
        <f>IF(①解答入力!D25=①解答入力!S25,1,0)</f>
        <v>0</v>
      </c>
      <c r="S25" s="46">
        <f>IF(①解答入力!D25=①解答入力!T25,1,0)</f>
        <v>0</v>
      </c>
      <c r="T25" s="46">
        <f>IF(①解答入力!D25=①解答入力!U25,1,0)</f>
        <v>0</v>
      </c>
      <c r="U25" s="46">
        <f>IF(①解答入力!D25=①解答入力!V25,1,0)</f>
        <v>0</v>
      </c>
      <c r="V25" s="46">
        <f>IF(①解答入力!D25=①解答入力!W25,1,0)</f>
        <v>0</v>
      </c>
      <c r="W25" s="46">
        <f>IF(①解答入力!D25=①解答入力!X25,1,0)</f>
        <v>0</v>
      </c>
      <c r="X25" s="46">
        <f>IF(①解答入力!D25=①解答入力!Y25,1,0)</f>
        <v>0</v>
      </c>
      <c r="Y25" s="46">
        <f>IF(①解答入力!D25=①解答入力!Z25,1,0)</f>
        <v>0</v>
      </c>
      <c r="Z25" s="46">
        <f>IF(①解答入力!D25=①解答入力!AA25,1,0)</f>
        <v>0</v>
      </c>
      <c r="AA25" s="46">
        <f>IF(①解答入力!D25=①解答入力!AB25,1,0)</f>
        <v>0</v>
      </c>
      <c r="AB25" s="46">
        <f>IF(①解答入力!D25=①解答入力!AC25,1,0)</f>
        <v>0</v>
      </c>
      <c r="AC25" s="46">
        <f>IF(①解答入力!D25=①解答入力!AD25,1,0)</f>
        <v>0</v>
      </c>
      <c r="AD25" s="46">
        <f>IF(①解答入力!D25=①解答入力!AE25,1,0)</f>
        <v>0</v>
      </c>
      <c r="AE25" s="46">
        <f>IF(①解答入力!D25=①解答入力!AF25,1,0)</f>
        <v>0</v>
      </c>
      <c r="AF25" s="46">
        <f>IF(①解答入力!D25=①解答入力!AG25,1,0)</f>
        <v>0</v>
      </c>
      <c r="AG25" s="46">
        <f>IF(①解答入力!D25=①解答入力!AH25,1,0)</f>
        <v>0</v>
      </c>
      <c r="AH25" s="46">
        <f>IF(①解答入力!D25=①解答入力!AI25,1,0)</f>
        <v>0</v>
      </c>
      <c r="AI25" s="46">
        <f>IF(①解答入力!D25=①解答入力!AJ25,1,0)</f>
        <v>0</v>
      </c>
      <c r="AJ25" s="87">
        <f>IF(①解答入力!D25=①解答入力!AK25,1,0)</f>
        <v>0</v>
      </c>
      <c r="AK25" s="46">
        <f>IF(①解答入力!D25=①解答入力!AL25,1,0)</f>
        <v>0</v>
      </c>
      <c r="AL25" s="46">
        <f>IF(①解答入力!D25=①解答入力!AM25,1,0)</f>
        <v>0</v>
      </c>
      <c r="AM25" s="46">
        <f>IF(①解答入力!D25=①解答入力!AN25,1,0)</f>
        <v>0</v>
      </c>
      <c r="AN25" s="46">
        <f>IF(①解答入力!D25=①解答入力!AO25,1,0)</f>
        <v>0</v>
      </c>
      <c r="AO25" s="46">
        <f>IF(①解答入力!D25=①解答入力!AP25,1,0)</f>
        <v>0</v>
      </c>
      <c r="AP25" s="87">
        <f>IF(①解答入力!D25=①解答入力!AQ25,1,0)</f>
        <v>0</v>
      </c>
      <c r="AQ25" s="107">
        <f>IF(①解答入力!D25=①解答入力!AR25,1,0)</f>
        <v>0</v>
      </c>
      <c r="AR25" s="66">
        <f t="shared" si="0"/>
        <v>0</v>
      </c>
      <c r="AS25" s="74">
        <f t="shared" si="1"/>
        <v>0</v>
      </c>
      <c r="AT25" s="74">
        <f t="shared" si="2"/>
        <v>40</v>
      </c>
      <c r="AU25" s="68">
        <f t="shared" si="3"/>
        <v>100</v>
      </c>
    </row>
    <row r="26" spans="1:47" ht="17.100000000000001" customHeight="1">
      <c r="A26" s="367"/>
      <c r="B26" s="367"/>
      <c r="C26" s="131">
        <v>23</v>
      </c>
      <c r="D26" s="45">
        <f>IF(①解答入力!D26=①解答入力!E26,1,0)</f>
        <v>0</v>
      </c>
      <c r="E26" s="46">
        <f>IF(①解答入力!D26=①解答入力!F26,1,0)</f>
        <v>0</v>
      </c>
      <c r="F26" s="46">
        <f>IF(①解答入力!D26=①解答入力!G26,1,0)</f>
        <v>0</v>
      </c>
      <c r="G26" s="46">
        <f>IF(①解答入力!D26=①解答入力!H26,1,0)</f>
        <v>0</v>
      </c>
      <c r="H26" s="46">
        <f>IF(①解答入力!D26=①解答入力!I26,1,0)</f>
        <v>0</v>
      </c>
      <c r="I26" s="46">
        <f>IF(①解答入力!D26=①解答入力!J26,1,0)</f>
        <v>0</v>
      </c>
      <c r="J26" s="46">
        <f>IF(①解答入力!D26=①解答入力!K26,1,0)</f>
        <v>0</v>
      </c>
      <c r="K26" s="46">
        <f>IF(①解答入力!D26=①解答入力!L26,1,0)</f>
        <v>0</v>
      </c>
      <c r="L26" s="46">
        <f>IF(①解答入力!D26=①解答入力!M26,1,0)</f>
        <v>0</v>
      </c>
      <c r="M26" s="46">
        <f>IF(①解答入力!D26=①解答入力!N26,1,0)</f>
        <v>0</v>
      </c>
      <c r="N26" s="46">
        <f>IF(①解答入力!D26=①解答入力!O26,1,0)</f>
        <v>0</v>
      </c>
      <c r="O26" s="46">
        <f>IF(①解答入力!D26=①解答入力!P26,1,0)</f>
        <v>0</v>
      </c>
      <c r="P26" s="46">
        <f>IF(①解答入力!D26=①解答入力!Q26,1,0)</f>
        <v>0</v>
      </c>
      <c r="Q26" s="46">
        <f>IF(①解答入力!D26=①解答入力!R26,1,0)</f>
        <v>0</v>
      </c>
      <c r="R26" s="46">
        <f>IF(①解答入力!D26=①解答入力!S26,1,0)</f>
        <v>0</v>
      </c>
      <c r="S26" s="46">
        <f>IF(①解答入力!D26=①解答入力!T26,1,0)</f>
        <v>0</v>
      </c>
      <c r="T26" s="46">
        <f>IF(①解答入力!D26=①解答入力!U26,1,0)</f>
        <v>0</v>
      </c>
      <c r="U26" s="46">
        <f>IF(①解答入力!D26=①解答入力!V26,1,0)</f>
        <v>0</v>
      </c>
      <c r="V26" s="46">
        <f>IF(①解答入力!D26=①解答入力!W26,1,0)</f>
        <v>0</v>
      </c>
      <c r="W26" s="46">
        <f>IF(①解答入力!D26=①解答入力!X26,1,0)</f>
        <v>0</v>
      </c>
      <c r="X26" s="46">
        <f>IF(①解答入力!D26=①解答入力!Y26,1,0)</f>
        <v>0</v>
      </c>
      <c r="Y26" s="46">
        <f>IF(①解答入力!D26=①解答入力!Z26,1,0)</f>
        <v>0</v>
      </c>
      <c r="Z26" s="46">
        <f>IF(①解答入力!D26=①解答入力!AA26,1,0)</f>
        <v>0</v>
      </c>
      <c r="AA26" s="46">
        <f>IF(①解答入力!D26=①解答入力!AB26,1,0)</f>
        <v>0</v>
      </c>
      <c r="AB26" s="46">
        <f>IF(①解答入力!D26=①解答入力!AC26,1,0)</f>
        <v>0</v>
      </c>
      <c r="AC26" s="46">
        <f>IF(①解答入力!D26=①解答入力!AD26,1,0)</f>
        <v>0</v>
      </c>
      <c r="AD26" s="46">
        <f>IF(①解答入力!D26=①解答入力!AE26,1,0)</f>
        <v>0</v>
      </c>
      <c r="AE26" s="46">
        <f>IF(①解答入力!D26=①解答入力!AF26,1,0)</f>
        <v>0</v>
      </c>
      <c r="AF26" s="46">
        <f>IF(①解答入力!D26=①解答入力!AG26,1,0)</f>
        <v>0</v>
      </c>
      <c r="AG26" s="46">
        <f>IF(①解答入力!D26=①解答入力!AH26,1,0)</f>
        <v>0</v>
      </c>
      <c r="AH26" s="46">
        <f>IF(①解答入力!D26=①解答入力!AI26,1,0)</f>
        <v>0</v>
      </c>
      <c r="AI26" s="46">
        <f>IF(①解答入力!D26=①解答入力!AJ26,1,0)</f>
        <v>0</v>
      </c>
      <c r="AJ26" s="87">
        <f>IF(①解答入力!D26=①解答入力!AK26,1,0)</f>
        <v>0</v>
      </c>
      <c r="AK26" s="46">
        <f>IF(①解答入力!D26=①解答入力!AL26,1,0)</f>
        <v>0</v>
      </c>
      <c r="AL26" s="46">
        <f>IF(①解答入力!D26=①解答入力!AM26,1,0)</f>
        <v>0</v>
      </c>
      <c r="AM26" s="46">
        <f>IF(①解答入力!D26=①解答入力!AN26,1,0)</f>
        <v>0</v>
      </c>
      <c r="AN26" s="46">
        <f>IF(①解答入力!D26=①解答入力!AO26,1,0)</f>
        <v>0</v>
      </c>
      <c r="AO26" s="46">
        <f>IF(①解答入力!D26=①解答入力!AP26,1,0)</f>
        <v>0</v>
      </c>
      <c r="AP26" s="87">
        <f>IF(①解答入力!D26=①解答入力!AQ26,1,0)</f>
        <v>0</v>
      </c>
      <c r="AQ26" s="107">
        <f>IF(①解答入力!D26=①解答入力!AR26,1,0)</f>
        <v>0</v>
      </c>
      <c r="AR26" s="66">
        <f t="shared" si="0"/>
        <v>0</v>
      </c>
      <c r="AS26" s="74">
        <f t="shared" si="1"/>
        <v>0</v>
      </c>
      <c r="AT26" s="74">
        <f t="shared" si="2"/>
        <v>40</v>
      </c>
      <c r="AU26" s="68">
        <f t="shared" si="3"/>
        <v>100</v>
      </c>
    </row>
    <row r="27" spans="1:47" ht="17.100000000000001" customHeight="1">
      <c r="A27" s="367"/>
      <c r="B27" s="367"/>
      <c r="C27" s="131">
        <v>24</v>
      </c>
      <c r="D27" s="45">
        <f>IF(①解答入力!D27=①解答入力!E27,1,0)</f>
        <v>0</v>
      </c>
      <c r="E27" s="46">
        <f>IF(①解答入力!D27=①解答入力!F27,1,0)</f>
        <v>0</v>
      </c>
      <c r="F27" s="46">
        <f>IF(①解答入力!D27=①解答入力!G27,1,0)</f>
        <v>0</v>
      </c>
      <c r="G27" s="46">
        <f>IF(①解答入力!D27=①解答入力!H27,1,0)</f>
        <v>0</v>
      </c>
      <c r="H27" s="46">
        <f>IF(①解答入力!D27=①解答入力!I27,1,0)</f>
        <v>0</v>
      </c>
      <c r="I27" s="46">
        <f>IF(①解答入力!D27=①解答入力!J27,1,0)</f>
        <v>0</v>
      </c>
      <c r="J27" s="46">
        <f>IF(①解答入力!D27=①解答入力!K27,1,0)</f>
        <v>0</v>
      </c>
      <c r="K27" s="46">
        <f>IF(①解答入力!D27=①解答入力!L27,1,0)</f>
        <v>0</v>
      </c>
      <c r="L27" s="46">
        <f>IF(①解答入力!D27=①解答入力!M27,1,0)</f>
        <v>0</v>
      </c>
      <c r="M27" s="46">
        <f>IF(①解答入力!D27=①解答入力!N27,1,0)</f>
        <v>0</v>
      </c>
      <c r="N27" s="46">
        <f>IF(①解答入力!D27=①解答入力!O27,1,0)</f>
        <v>0</v>
      </c>
      <c r="O27" s="46">
        <f>IF(①解答入力!D27=①解答入力!P27,1,0)</f>
        <v>0</v>
      </c>
      <c r="P27" s="46">
        <f>IF(①解答入力!D27=①解答入力!Q27,1,0)</f>
        <v>0</v>
      </c>
      <c r="Q27" s="46">
        <f>IF(①解答入力!D27=①解答入力!R27,1,0)</f>
        <v>0</v>
      </c>
      <c r="R27" s="46">
        <f>IF(①解答入力!D27=①解答入力!S27,1,0)</f>
        <v>0</v>
      </c>
      <c r="S27" s="46">
        <f>IF(①解答入力!D27=①解答入力!T27,1,0)</f>
        <v>0</v>
      </c>
      <c r="T27" s="46">
        <f>IF(①解答入力!D27=①解答入力!U27,1,0)</f>
        <v>0</v>
      </c>
      <c r="U27" s="46">
        <f>IF(①解答入力!D27=①解答入力!V27,1,0)</f>
        <v>0</v>
      </c>
      <c r="V27" s="46">
        <f>IF(①解答入力!D27=①解答入力!W27,1,0)</f>
        <v>0</v>
      </c>
      <c r="W27" s="46">
        <f>IF(①解答入力!D27=①解答入力!X27,1,0)</f>
        <v>0</v>
      </c>
      <c r="X27" s="46">
        <f>IF(①解答入力!D27=①解答入力!Y27,1,0)</f>
        <v>0</v>
      </c>
      <c r="Y27" s="46">
        <f>IF(①解答入力!D27=①解答入力!Z27,1,0)</f>
        <v>0</v>
      </c>
      <c r="Z27" s="46">
        <f>IF(①解答入力!D27=①解答入力!AA27,1,0)</f>
        <v>0</v>
      </c>
      <c r="AA27" s="46">
        <f>IF(①解答入力!D27=①解答入力!AB27,1,0)</f>
        <v>0</v>
      </c>
      <c r="AB27" s="46">
        <f>IF(①解答入力!D27=①解答入力!AC27,1,0)</f>
        <v>0</v>
      </c>
      <c r="AC27" s="46">
        <f>IF(①解答入力!D27=①解答入力!AD27,1,0)</f>
        <v>0</v>
      </c>
      <c r="AD27" s="46">
        <f>IF(①解答入力!D27=①解答入力!AE27,1,0)</f>
        <v>0</v>
      </c>
      <c r="AE27" s="46">
        <f>IF(①解答入力!D27=①解答入力!AF27,1,0)</f>
        <v>0</v>
      </c>
      <c r="AF27" s="46">
        <f>IF(①解答入力!D27=①解答入力!AG27,1,0)</f>
        <v>0</v>
      </c>
      <c r="AG27" s="46">
        <f>IF(①解答入力!D27=①解答入力!AH27,1,0)</f>
        <v>0</v>
      </c>
      <c r="AH27" s="46">
        <f>IF(①解答入力!D27=①解答入力!AI27,1,0)</f>
        <v>0</v>
      </c>
      <c r="AI27" s="46">
        <f>IF(①解答入力!D27=①解答入力!AJ27,1,0)</f>
        <v>0</v>
      </c>
      <c r="AJ27" s="87">
        <f>IF(①解答入力!D27=①解答入力!AK27,1,0)</f>
        <v>0</v>
      </c>
      <c r="AK27" s="46">
        <f>IF(①解答入力!D27=①解答入力!AL27,1,0)</f>
        <v>0</v>
      </c>
      <c r="AL27" s="46">
        <f>IF(①解答入力!D27=①解答入力!AM27,1,0)</f>
        <v>0</v>
      </c>
      <c r="AM27" s="46">
        <f>IF(①解答入力!D27=①解答入力!AN27,1,0)</f>
        <v>0</v>
      </c>
      <c r="AN27" s="46">
        <f>IF(①解答入力!D27=①解答入力!AO27,1,0)</f>
        <v>0</v>
      </c>
      <c r="AO27" s="46">
        <f>IF(①解答入力!D27=①解答入力!AP27,1,0)</f>
        <v>0</v>
      </c>
      <c r="AP27" s="87">
        <f>IF(①解答入力!D27=①解答入力!AQ27,1,0)</f>
        <v>0</v>
      </c>
      <c r="AQ27" s="107">
        <f>IF(①解答入力!D27=①解答入力!AR27,1,0)</f>
        <v>0</v>
      </c>
      <c r="AR27" s="66">
        <f t="shared" si="0"/>
        <v>0</v>
      </c>
      <c r="AS27" s="74">
        <f t="shared" si="1"/>
        <v>0</v>
      </c>
      <c r="AT27" s="74">
        <f t="shared" si="2"/>
        <v>40</v>
      </c>
      <c r="AU27" s="68">
        <f t="shared" si="3"/>
        <v>100</v>
      </c>
    </row>
    <row r="28" spans="1:47" ht="17.100000000000001" customHeight="1">
      <c r="A28" s="367"/>
      <c r="B28" s="367"/>
      <c r="C28" s="131">
        <v>25</v>
      </c>
      <c r="D28" s="45">
        <f>IF(①解答入力!D28=①解答入力!E28,1,0)</f>
        <v>0</v>
      </c>
      <c r="E28" s="46">
        <f>IF(①解答入力!D28=①解答入力!F28,1,0)</f>
        <v>0</v>
      </c>
      <c r="F28" s="46">
        <f>IF(①解答入力!D28=①解答入力!G28,1,0)</f>
        <v>0</v>
      </c>
      <c r="G28" s="46">
        <f>IF(①解答入力!D28=①解答入力!H28,1,0)</f>
        <v>0</v>
      </c>
      <c r="H28" s="46">
        <f>IF(①解答入力!D28=①解答入力!I28,1,0)</f>
        <v>0</v>
      </c>
      <c r="I28" s="46">
        <f>IF(①解答入力!D28=①解答入力!J28,1,0)</f>
        <v>0</v>
      </c>
      <c r="J28" s="46">
        <f>IF(①解答入力!D28=①解答入力!K28,1,0)</f>
        <v>0</v>
      </c>
      <c r="K28" s="46">
        <f>IF(①解答入力!D28=①解答入力!L28,1,0)</f>
        <v>0</v>
      </c>
      <c r="L28" s="46">
        <f>IF(①解答入力!D28=①解答入力!M28,1,0)</f>
        <v>0</v>
      </c>
      <c r="M28" s="46">
        <f>IF(①解答入力!D28=①解答入力!N28,1,0)</f>
        <v>0</v>
      </c>
      <c r="N28" s="46">
        <f>IF(①解答入力!D28=①解答入力!O28,1,0)</f>
        <v>0</v>
      </c>
      <c r="O28" s="46">
        <f>IF(①解答入力!D28=①解答入力!P28,1,0)</f>
        <v>0</v>
      </c>
      <c r="P28" s="46">
        <f>IF(①解答入力!D28=①解答入力!Q28,1,0)</f>
        <v>0</v>
      </c>
      <c r="Q28" s="46">
        <f>IF(①解答入力!D28=①解答入力!R28,1,0)</f>
        <v>0</v>
      </c>
      <c r="R28" s="46">
        <f>IF(①解答入力!D28=①解答入力!S28,1,0)</f>
        <v>0</v>
      </c>
      <c r="S28" s="46">
        <f>IF(①解答入力!D28=①解答入力!T28,1,0)</f>
        <v>0</v>
      </c>
      <c r="T28" s="46">
        <f>IF(①解答入力!D28=①解答入力!U28,1,0)</f>
        <v>0</v>
      </c>
      <c r="U28" s="46">
        <f>IF(①解答入力!D28=①解答入力!V28,1,0)</f>
        <v>0</v>
      </c>
      <c r="V28" s="46">
        <f>IF(①解答入力!D28=①解答入力!W28,1,0)</f>
        <v>0</v>
      </c>
      <c r="W28" s="46">
        <f>IF(①解答入力!D28=①解答入力!X28,1,0)</f>
        <v>0</v>
      </c>
      <c r="X28" s="46">
        <f>IF(①解答入力!D28=①解答入力!Y28,1,0)</f>
        <v>0</v>
      </c>
      <c r="Y28" s="46">
        <f>IF(①解答入力!D28=①解答入力!Z28,1,0)</f>
        <v>0</v>
      </c>
      <c r="Z28" s="46">
        <f>IF(①解答入力!D28=①解答入力!AA28,1,0)</f>
        <v>0</v>
      </c>
      <c r="AA28" s="46">
        <f>IF(①解答入力!D28=①解答入力!AB28,1,0)</f>
        <v>0</v>
      </c>
      <c r="AB28" s="46">
        <f>IF(①解答入力!D28=①解答入力!AC28,1,0)</f>
        <v>0</v>
      </c>
      <c r="AC28" s="46">
        <f>IF(①解答入力!D28=①解答入力!AD28,1,0)</f>
        <v>0</v>
      </c>
      <c r="AD28" s="46">
        <f>IF(①解答入力!D28=①解答入力!AE28,1,0)</f>
        <v>0</v>
      </c>
      <c r="AE28" s="46">
        <f>IF(①解答入力!D28=①解答入力!AF28,1,0)</f>
        <v>0</v>
      </c>
      <c r="AF28" s="46">
        <f>IF(①解答入力!D28=①解答入力!AG28,1,0)</f>
        <v>0</v>
      </c>
      <c r="AG28" s="46">
        <f>IF(①解答入力!D28=①解答入力!AH28,1,0)</f>
        <v>0</v>
      </c>
      <c r="AH28" s="46">
        <f>IF(①解答入力!D28=①解答入力!AI28,1,0)</f>
        <v>0</v>
      </c>
      <c r="AI28" s="46">
        <f>IF(①解答入力!D28=①解答入力!AJ28,1,0)</f>
        <v>0</v>
      </c>
      <c r="AJ28" s="87">
        <f>IF(①解答入力!D28=①解答入力!AK28,1,0)</f>
        <v>0</v>
      </c>
      <c r="AK28" s="46">
        <f>IF(①解答入力!D28=①解答入力!AL28,1,0)</f>
        <v>0</v>
      </c>
      <c r="AL28" s="46">
        <f>IF(①解答入力!D28=①解答入力!AM28,1,0)</f>
        <v>0</v>
      </c>
      <c r="AM28" s="46">
        <f>IF(①解答入力!D28=①解答入力!AN28,1,0)</f>
        <v>0</v>
      </c>
      <c r="AN28" s="46">
        <f>IF(①解答入力!D28=①解答入力!AO28,1,0)</f>
        <v>0</v>
      </c>
      <c r="AO28" s="46">
        <f>IF(①解答入力!D28=①解答入力!AP28,1,0)</f>
        <v>0</v>
      </c>
      <c r="AP28" s="87">
        <f>IF(①解答入力!D28=①解答入力!AQ28,1,0)</f>
        <v>0</v>
      </c>
      <c r="AQ28" s="107">
        <f>IF(①解答入力!D28=①解答入力!AR28,1,0)</f>
        <v>0</v>
      </c>
      <c r="AR28" s="66">
        <f t="shared" si="0"/>
        <v>0</v>
      </c>
      <c r="AS28" s="74">
        <f t="shared" si="1"/>
        <v>0</v>
      </c>
      <c r="AT28" s="74">
        <f t="shared" si="2"/>
        <v>40</v>
      </c>
      <c r="AU28" s="68">
        <f t="shared" si="3"/>
        <v>100</v>
      </c>
    </row>
    <row r="29" spans="1:47" ht="17.100000000000001" customHeight="1">
      <c r="A29" s="367"/>
      <c r="B29" s="367"/>
      <c r="C29" s="134">
        <v>26</v>
      </c>
      <c r="D29" s="47">
        <f>IF(①解答入力!D29=①解答入力!E29,1,0)</f>
        <v>0</v>
      </c>
      <c r="E29" s="48">
        <f>IF(①解答入力!D29=①解答入力!F29,1,0)</f>
        <v>0</v>
      </c>
      <c r="F29" s="48">
        <f>IF(①解答入力!D29=①解答入力!G29,1,0)</f>
        <v>0</v>
      </c>
      <c r="G29" s="48">
        <f>IF(①解答入力!D29=①解答入力!H29,1,0)</f>
        <v>0</v>
      </c>
      <c r="H29" s="48">
        <f>IF(①解答入力!D29=①解答入力!I29,1,0)</f>
        <v>0</v>
      </c>
      <c r="I29" s="48">
        <f>IF(①解答入力!D29=①解答入力!J29,1,0)</f>
        <v>0</v>
      </c>
      <c r="J29" s="48">
        <f>IF(①解答入力!D29=①解答入力!K29,1,0)</f>
        <v>0</v>
      </c>
      <c r="K29" s="48">
        <f>IF(①解答入力!D29=①解答入力!L29,1,0)</f>
        <v>0</v>
      </c>
      <c r="L29" s="48">
        <f>IF(①解答入力!D29=①解答入力!M29,1,0)</f>
        <v>0</v>
      </c>
      <c r="M29" s="48">
        <f>IF(①解答入力!D29=①解答入力!N29,1,0)</f>
        <v>0</v>
      </c>
      <c r="N29" s="48">
        <f>IF(①解答入力!D29=①解答入力!O29,1,0)</f>
        <v>0</v>
      </c>
      <c r="O29" s="48">
        <f>IF(①解答入力!D29=①解答入力!P29,1,0)</f>
        <v>0</v>
      </c>
      <c r="P29" s="48">
        <f>IF(①解答入力!D29=①解答入力!Q29,1,0)</f>
        <v>0</v>
      </c>
      <c r="Q29" s="48">
        <f>IF(①解答入力!D29=①解答入力!R29,1,0)</f>
        <v>0</v>
      </c>
      <c r="R29" s="48">
        <f>IF(①解答入力!D29=①解答入力!S29,1,0)</f>
        <v>0</v>
      </c>
      <c r="S29" s="48">
        <f>IF(①解答入力!D29=①解答入力!T29,1,0)</f>
        <v>0</v>
      </c>
      <c r="T29" s="48">
        <f>IF(①解答入力!D29=①解答入力!U29,1,0)</f>
        <v>0</v>
      </c>
      <c r="U29" s="48">
        <f>IF(①解答入力!D29=①解答入力!V29,1,0)</f>
        <v>0</v>
      </c>
      <c r="V29" s="48">
        <f>IF(①解答入力!D29=①解答入力!W29,1,0)</f>
        <v>0</v>
      </c>
      <c r="W29" s="48">
        <f>IF(①解答入力!D29=①解答入力!X29,1,0)</f>
        <v>0</v>
      </c>
      <c r="X29" s="48">
        <f>IF(①解答入力!D29=①解答入力!Y29,1,0)</f>
        <v>0</v>
      </c>
      <c r="Y29" s="48">
        <f>IF(①解答入力!D29=①解答入力!Z29,1,0)</f>
        <v>0</v>
      </c>
      <c r="Z29" s="48">
        <f>IF(①解答入力!D29=①解答入力!AA29,1,0)</f>
        <v>0</v>
      </c>
      <c r="AA29" s="48">
        <f>IF(①解答入力!D29=①解答入力!AB29,1,0)</f>
        <v>0</v>
      </c>
      <c r="AB29" s="48">
        <f>IF(①解答入力!D29=①解答入力!AC29,1,0)</f>
        <v>0</v>
      </c>
      <c r="AC29" s="48">
        <f>IF(①解答入力!D29=①解答入力!AD29,1,0)</f>
        <v>0</v>
      </c>
      <c r="AD29" s="48">
        <f>IF(①解答入力!D29=①解答入力!AE29,1,0)</f>
        <v>0</v>
      </c>
      <c r="AE29" s="48">
        <f>IF(①解答入力!D29=①解答入力!AF29,1,0)</f>
        <v>0</v>
      </c>
      <c r="AF29" s="48">
        <f>IF(①解答入力!D29=①解答入力!AG29,1,0)</f>
        <v>0</v>
      </c>
      <c r="AG29" s="48">
        <f>IF(①解答入力!D29=①解答入力!AH29,1,0)</f>
        <v>0</v>
      </c>
      <c r="AH29" s="48">
        <f>IF(①解答入力!D29=①解答入力!AI29,1,0)</f>
        <v>0</v>
      </c>
      <c r="AI29" s="48">
        <f>IF(①解答入力!D29=①解答入力!AJ29,1,0)</f>
        <v>0</v>
      </c>
      <c r="AJ29" s="88">
        <f>IF(①解答入力!D29=①解答入力!AK29,1,0)</f>
        <v>0</v>
      </c>
      <c r="AK29" s="48">
        <f>IF(①解答入力!D29=①解答入力!AL29,1,0)</f>
        <v>0</v>
      </c>
      <c r="AL29" s="48">
        <f>IF(①解答入力!D29=①解答入力!AM29,1,0)</f>
        <v>0</v>
      </c>
      <c r="AM29" s="48">
        <f>IF(①解答入力!D29=①解答入力!AN29,1,0)</f>
        <v>0</v>
      </c>
      <c r="AN29" s="48">
        <f>IF(①解答入力!D29=①解答入力!AO29,1,0)</f>
        <v>0</v>
      </c>
      <c r="AO29" s="48">
        <f>IF(①解答入力!D29=①解答入力!AP29,1,0)</f>
        <v>0</v>
      </c>
      <c r="AP29" s="88">
        <f>IF(①解答入力!D29=①解答入力!AQ29,1,0)</f>
        <v>0</v>
      </c>
      <c r="AQ29" s="108">
        <f>IF(①解答入力!D29=①解答入力!AR29,1,0)</f>
        <v>0</v>
      </c>
      <c r="AR29" s="101">
        <f t="shared" si="0"/>
        <v>0</v>
      </c>
      <c r="AS29" s="102">
        <f t="shared" si="1"/>
        <v>0</v>
      </c>
      <c r="AT29" s="102">
        <f t="shared" si="2"/>
        <v>40</v>
      </c>
      <c r="AU29" s="103">
        <f t="shared" si="3"/>
        <v>100</v>
      </c>
    </row>
    <row r="30" spans="1:47" ht="17.100000000000001" customHeight="1">
      <c r="A30" s="367"/>
      <c r="B30" s="388" t="s">
        <v>84</v>
      </c>
      <c r="C30" s="136">
        <v>27</v>
      </c>
      <c r="D30" s="55">
        <f>IF(①解答入力!D30=①解答入力!E30,1,0)</f>
        <v>0</v>
      </c>
      <c r="E30" s="56">
        <f>IF(①解答入力!D30=①解答入力!F30,1,0)</f>
        <v>0</v>
      </c>
      <c r="F30" s="56">
        <f>IF(①解答入力!D30=①解答入力!G30,1,0)</f>
        <v>0</v>
      </c>
      <c r="G30" s="56">
        <f>IF(①解答入力!D30=①解答入力!H30,1,0)</f>
        <v>0</v>
      </c>
      <c r="H30" s="56">
        <f>IF(①解答入力!D30=①解答入力!I30,1,0)</f>
        <v>0</v>
      </c>
      <c r="I30" s="56">
        <f>IF(①解答入力!D30=①解答入力!J30,1,0)</f>
        <v>0</v>
      </c>
      <c r="J30" s="56">
        <f>IF(①解答入力!D30=①解答入力!K30,1,0)</f>
        <v>0</v>
      </c>
      <c r="K30" s="56">
        <f>IF(①解答入力!D30=①解答入力!L30,1,0)</f>
        <v>0</v>
      </c>
      <c r="L30" s="56">
        <f>IF(①解答入力!D30=①解答入力!M30,1,0)</f>
        <v>0</v>
      </c>
      <c r="M30" s="56">
        <f>IF(①解答入力!D30=①解答入力!N30,1,0)</f>
        <v>0</v>
      </c>
      <c r="N30" s="56">
        <f>IF(①解答入力!D30=①解答入力!O30,1,0)</f>
        <v>0</v>
      </c>
      <c r="O30" s="56">
        <f>IF(①解答入力!D30=①解答入力!P30,1,0)</f>
        <v>0</v>
      </c>
      <c r="P30" s="56">
        <f>IF(①解答入力!D30=①解答入力!Q30,1,0)</f>
        <v>0</v>
      </c>
      <c r="Q30" s="56">
        <f>IF(①解答入力!D30=①解答入力!R30,1,0)</f>
        <v>0</v>
      </c>
      <c r="R30" s="56">
        <f>IF(①解答入力!D30=①解答入力!S30,1,0)</f>
        <v>0</v>
      </c>
      <c r="S30" s="56">
        <f>IF(①解答入力!D30=①解答入力!T30,1,0)</f>
        <v>0</v>
      </c>
      <c r="T30" s="56">
        <f>IF(①解答入力!D30=①解答入力!U30,1,0)</f>
        <v>0</v>
      </c>
      <c r="U30" s="56">
        <f>IF(①解答入力!D30=①解答入力!V30,1,0)</f>
        <v>0</v>
      </c>
      <c r="V30" s="56">
        <f>IF(①解答入力!D30=①解答入力!W30,1,0)</f>
        <v>0</v>
      </c>
      <c r="W30" s="56">
        <f>IF(①解答入力!D30=①解答入力!X30,1,0)</f>
        <v>0</v>
      </c>
      <c r="X30" s="56">
        <f>IF(①解答入力!D30=①解答入力!Y30,1,0)</f>
        <v>0</v>
      </c>
      <c r="Y30" s="56">
        <f>IF(①解答入力!D30=①解答入力!Z30,1,0)</f>
        <v>0</v>
      </c>
      <c r="Z30" s="56">
        <f>IF(①解答入力!D30=①解答入力!AA30,1,0)</f>
        <v>0</v>
      </c>
      <c r="AA30" s="56">
        <f>IF(①解答入力!D30=①解答入力!AB30,1,0)</f>
        <v>0</v>
      </c>
      <c r="AB30" s="56">
        <f>IF(①解答入力!D30=①解答入力!AC30,1,0)</f>
        <v>0</v>
      </c>
      <c r="AC30" s="56">
        <f>IF(①解答入力!D30=①解答入力!AD30,1,0)</f>
        <v>0</v>
      </c>
      <c r="AD30" s="56">
        <f>IF(①解答入力!D30=①解答入力!AE30,1,0)</f>
        <v>0</v>
      </c>
      <c r="AE30" s="56">
        <f>IF(①解答入力!D30=①解答入力!AF30,1,0)</f>
        <v>0</v>
      </c>
      <c r="AF30" s="56">
        <f>IF(①解答入力!D30=①解答入力!AG30,1,0)</f>
        <v>0</v>
      </c>
      <c r="AG30" s="56">
        <f>IF(①解答入力!D30=①解答入力!AH30,1,0)</f>
        <v>0</v>
      </c>
      <c r="AH30" s="56">
        <f>IF(①解答入力!D30=①解答入力!AI30,1,0)</f>
        <v>0</v>
      </c>
      <c r="AI30" s="56">
        <f>IF(①解答入力!D30=①解答入力!AJ30,1,0)</f>
        <v>0</v>
      </c>
      <c r="AJ30" s="91">
        <f>IF(①解答入力!D30=①解答入力!AK30,1,0)</f>
        <v>0</v>
      </c>
      <c r="AK30" s="56">
        <f>IF(①解答入力!D30=①解答入力!AL30,1,0)</f>
        <v>0</v>
      </c>
      <c r="AL30" s="56">
        <f>IF(①解答入力!D30=①解答入力!AM30,1,0)</f>
        <v>0</v>
      </c>
      <c r="AM30" s="56">
        <f>IF(①解答入力!D30=①解答入力!AN30,1,0)</f>
        <v>0</v>
      </c>
      <c r="AN30" s="56">
        <f>IF(①解答入力!D30=①解答入力!AO30,1,0)</f>
        <v>0</v>
      </c>
      <c r="AO30" s="56">
        <f>IF(①解答入力!D30=①解答入力!AP30,1,0)</f>
        <v>0</v>
      </c>
      <c r="AP30" s="91">
        <f>IF(①解答入力!D30=①解答入力!AQ30,1,0)</f>
        <v>0</v>
      </c>
      <c r="AQ30" s="113">
        <f>IF(①解答入力!D30=①解答入力!AR30,1,0)</f>
        <v>0</v>
      </c>
      <c r="AR30" s="118">
        <f t="shared" si="0"/>
        <v>0</v>
      </c>
      <c r="AS30" s="119">
        <f t="shared" si="1"/>
        <v>0</v>
      </c>
      <c r="AT30" s="119">
        <f t="shared" si="2"/>
        <v>40</v>
      </c>
      <c r="AU30" s="120">
        <f t="shared" si="3"/>
        <v>100</v>
      </c>
    </row>
    <row r="31" spans="1:47" ht="17.100000000000001" customHeight="1">
      <c r="A31" s="367"/>
      <c r="B31" s="389"/>
      <c r="C31" s="131">
        <v>28</v>
      </c>
      <c r="D31" s="45">
        <f>IF(①解答入力!D31=①解答入力!E31,1,0)</f>
        <v>0</v>
      </c>
      <c r="E31" s="46">
        <f>IF(①解答入力!D31=①解答入力!F31,1,0)</f>
        <v>0</v>
      </c>
      <c r="F31" s="46">
        <f>IF(①解答入力!D31=①解答入力!G31,1,0)</f>
        <v>0</v>
      </c>
      <c r="G31" s="46">
        <f>IF(①解答入力!D31=①解答入力!H31,1,0)</f>
        <v>0</v>
      </c>
      <c r="H31" s="46">
        <f>IF(①解答入力!D31=①解答入力!I31,1,0)</f>
        <v>0</v>
      </c>
      <c r="I31" s="46">
        <f>IF(①解答入力!D31=①解答入力!J31,1,0)</f>
        <v>0</v>
      </c>
      <c r="J31" s="46">
        <f>IF(①解答入力!D31=①解答入力!K31,1,0)</f>
        <v>0</v>
      </c>
      <c r="K31" s="46">
        <f>IF(①解答入力!D31=①解答入力!L31,1,0)</f>
        <v>0</v>
      </c>
      <c r="L31" s="46">
        <f>IF(①解答入力!D31=①解答入力!M31,1,0)</f>
        <v>0</v>
      </c>
      <c r="M31" s="46">
        <f>IF(①解答入力!D31=①解答入力!N31,1,0)</f>
        <v>0</v>
      </c>
      <c r="N31" s="46">
        <f>IF(①解答入力!D31=①解答入力!O31,1,0)</f>
        <v>0</v>
      </c>
      <c r="O31" s="46">
        <f>IF(①解答入力!D31=①解答入力!P31,1,0)</f>
        <v>0</v>
      </c>
      <c r="P31" s="46">
        <f>IF(①解答入力!D31=①解答入力!Q31,1,0)</f>
        <v>0</v>
      </c>
      <c r="Q31" s="46">
        <f>IF(①解答入力!D31=①解答入力!R31,1,0)</f>
        <v>0</v>
      </c>
      <c r="R31" s="46">
        <f>IF(①解答入力!D31=①解答入力!S31,1,0)</f>
        <v>0</v>
      </c>
      <c r="S31" s="46">
        <f>IF(①解答入力!D31=①解答入力!T31,1,0)</f>
        <v>0</v>
      </c>
      <c r="T31" s="46">
        <f>IF(①解答入力!D31=①解答入力!U31,1,0)</f>
        <v>0</v>
      </c>
      <c r="U31" s="46">
        <f>IF(①解答入力!D31=①解答入力!V31,1,0)</f>
        <v>0</v>
      </c>
      <c r="V31" s="46">
        <f>IF(①解答入力!D31=①解答入力!W31,1,0)</f>
        <v>0</v>
      </c>
      <c r="W31" s="46">
        <f>IF(①解答入力!D31=①解答入力!X31,1,0)</f>
        <v>0</v>
      </c>
      <c r="X31" s="46">
        <f>IF(①解答入力!D31=①解答入力!Y31,1,0)</f>
        <v>0</v>
      </c>
      <c r="Y31" s="46">
        <f>IF(①解答入力!D31=①解答入力!Z31,1,0)</f>
        <v>0</v>
      </c>
      <c r="Z31" s="46">
        <f>IF(①解答入力!D31=①解答入力!AA31,1,0)</f>
        <v>0</v>
      </c>
      <c r="AA31" s="46">
        <f>IF(①解答入力!D31=①解答入力!AB31,1,0)</f>
        <v>0</v>
      </c>
      <c r="AB31" s="46">
        <f>IF(①解答入力!D31=①解答入力!AC31,1,0)</f>
        <v>0</v>
      </c>
      <c r="AC31" s="46">
        <f>IF(①解答入力!D31=①解答入力!AD31,1,0)</f>
        <v>0</v>
      </c>
      <c r="AD31" s="46">
        <f>IF(①解答入力!D31=①解答入力!AE31,1,0)</f>
        <v>0</v>
      </c>
      <c r="AE31" s="46">
        <f>IF(①解答入力!D31=①解答入力!AF31,1,0)</f>
        <v>0</v>
      </c>
      <c r="AF31" s="46">
        <f>IF(①解答入力!D31=①解答入力!AG31,1,0)</f>
        <v>0</v>
      </c>
      <c r="AG31" s="46">
        <f>IF(①解答入力!D31=①解答入力!AH31,1,0)</f>
        <v>0</v>
      </c>
      <c r="AH31" s="46">
        <f>IF(①解答入力!D31=①解答入力!AI31,1,0)</f>
        <v>0</v>
      </c>
      <c r="AI31" s="46">
        <f>IF(①解答入力!D31=①解答入力!AJ31,1,0)</f>
        <v>0</v>
      </c>
      <c r="AJ31" s="87">
        <f>IF(①解答入力!D31=①解答入力!AK31,1,0)</f>
        <v>0</v>
      </c>
      <c r="AK31" s="46">
        <f>IF(①解答入力!D31=①解答入力!AL31,1,0)</f>
        <v>0</v>
      </c>
      <c r="AL31" s="46">
        <f>IF(①解答入力!D31=①解答入力!AM31,1,0)</f>
        <v>0</v>
      </c>
      <c r="AM31" s="46">
        <f>IF(①解答入力!D31=①解答入力!AN31,1,0)</f>
        <v>0</v>
      </c>
      <c r="AN31" s="46">
        <f>IF(①解答入力!D31=①解答入力!AO31,1,0)</f>
        <v>0</v>
      </c>
      <c r="AO31" s="46">
        <f>IF(①解答入力!D31=①解答入力!AP31,1,0)</f>
        <v>0</v>
      </c>
      <c r="AP31" s="87">
        <f>IF(①解答入力!D31=①解答入力!AQ31,1,0)</f>
        <v>0</v>
      </c>
      <c r="AQ31" s="107">
        <f>IF(①解答入力!D31=①解答入力!AR31,1,0)</f>
        <v>0</v>
      </c>
      <c r="AR31" s="66">
        <f t="shared" si="0"/>
        <v>0</v>
      </c>
      <c r="AS31" s="74">
        <f t="shared" si="1"/>
        <v>0</v>
      </c>
      <c r="AT31" s="74">
        <f t="shared" si="2"/>
        <v>40</v>
      </c>
      <c r="AU31" s="68">
        <f t="shared" si="3"/>
        <v>100</v>
      </c>
    </row>
    <row r="32" spans="1:47" ht="17.100000000000001" customHeight="1">
      <c r="A32" s="367"/>
      <c r="B32" s="389"/>
      <c r="C32" s="131">
        <v>29</v>
      </c>
      <c r="D32" s="45">
        <f>IF(①解答入力!D32=①解答入力!E32,1,0)</f>
        <v>0</v>
      </c>
      <c r="E32" s="46">
        <f>IF(①解答入力!D32=①解答入力!F32,1,0)</f>
        <v>0</v>
      </c>
      <c r="F32" s="46">
        <f>IF(①解答入力!D32=①解答入力!G32,1,0)</f>
        <v>0</v>
      </c>
      <c r="G32" s="46">
        <f>IF(①解答入力!D32=①解答入力!H32,1,0)</f>
        <v>0</v>
      </c>
      <c r="H32" s="46">
        <f>IF(①解答入力!D32=①解答入力!I32,1,0)</f>
        <v>0</v>
      </c>
      <c r="I32" s="46">
        <f>IF(①解答入力!D32=①解答入力!J32,1,0)</f>
        <v>0</v>
      </c>
      <c r="J32" s="46">
        <f>IF(①解答入力!D32=①解答入力!K32,1,0)</f>
        <v>0</v>
      </c>
      <c r="K32" s="46">
        <f>IF(①解答入力!D32=①解答入力!L32,1,0)</f>
        <v>0</v>
      </c>
      <c r="L32" s="46">
        <f>IF(①解答入力!D32=①解答入力!M32,1,0)</f>
        <v>0</v>
      </c>
      <c r="M32" s="46">
        <f>IF(①解答入力!D32=①解答入力!N32,1,0)</f>
        <v>0</v>
      </c>
      <c r="N32" s="46">
        <f>IF(①解答入力!D32=①解答入力!O32,1,0)</f>
        <v>0</v>
      </c>
      <c r="O32" s="46">
        <f>IF(①解答入力!D32=①解答入力!P32,1,0)</f>
        <v>0</v>
      </c>
      <c r="P32" s="46">
        <f>IF(①解答入力!D32=①解答入力!Q32,1,0)</f>
        <v>0</v>
      </c>
      <c r="Q32" s="46">
        <f>IF(①解答入力!D32=①解答入力!R32,1,0)</f>
        <v>0</v>
      </c>
      <c r="R32" s="46">
        <f>IF(①解答入力!D32=①解答入力!S32,1,0)</f>
        <v>0</v>
      </c>
      <c r="S32" s="46">
        <f>IF(①解答入力!D32=①解答入力!T32,1,0)</f>
        <v>0</v>
      </c>
      <c r="T32" s="46">
        <f>IF(①解答入力!D32=①解答入力!U32,1,0)</f>
        <v>0</v>
      </c>
      <c r="U32" s="46">
        <f>IF(①解答入力!D32=①解答入力!V32,1,0)</f>
        <v>0</v>
      </c>
      <c r="V32" s="46">
        <f>IF(①解答入力!D32=①解答入力!W32,1,0)</f>
        <v>0</v>
      </c>
      <c r="W32" s="46">
        <f>IF(①解答入力!D32=①解答入力!X32,1,0)</f>
        <v>0</v>
      </c>
      <c r="X32" s="46">
        <f>IF(①解答入力!D32=①解答入力!Y32,1,0)</f>
        <v>0</v>
      </c>
      <c r="Y32" s="46">
        <f>IF(①解答入力!D32=①解答入力!Z32,1,0)</f>
        <v>0</v>
      </c>
      <c r="Z32" s="46">
        <f>IF(①解答入力!D32=①解答入力!AA32,1,0)</f>
        <v>0</v>
      </c>
      <c r="AA32" s="46">
        <f>IF(①解答入力!D32=①解答入力!AB32,1,0)</f>
        <v>0</v>
      </c>
      <c r="AB32" s="46">
        <f>IF(①解答入力!D32=①解答入力!AC32,1,0)</f>
        <v>0</v>
      </c>
      <c r="AC32" s="46">
        <f>IF(①解答入力!D32=①解答入力!AD32,1,0)</f>
        <v>0</v>
      </c>
      <c r="AD32" s="46">
        <f>IF(①解答入力!D32=①解答入力!AE32,1,0)</f>
        <v>0</v>
      </c>
      <c r="AE32" s="46">
        <f>IF(①解答入力!D32=①解答入力!AF32,1,0)</f>
        <v>0</v>
      </c>
      <c r="AF32" s="46">
        <f>IF(①解答入力!D32=①解答入力!AG32,1,0)</f>
        <v>0</v>
      </c>
      <c r="AG32" s="46">
        <f>IF(①解答入力!D32=①解答入力!AH32,1,0)</f>
        <v>0</v>
      </c>
      <c r="AH32" s="46">
        <f>IF(①解答入力!D32=①解答入力!AI32,1,0)</f>
        <v>0</v>
      </c>
      <c r="AI32" s="46">
        <f>IF(①解答入力!D32=①解答入力!AJ32,1,0)</f>
        <v>0</v>
      </c>
      <c r="AJ32" s="87">
        <f>IF(①解答入力!D32=①解答入力!AK32,1,0)</f>
        <v>0</v>
      </c>
      <c r="AK32" s="46">
        <f>IF(①解答入力!D32=①解答入力!AL32,1,0)</f>
        <v>0</v>
      </c>
      <c r="AL32" s="46">
        <f>IF(①解答入力!D32=①解答入力!AM32,1,0)</f>
        <v>0</v>
      </c>
      <c r="AM32" s="46">
        <f>IF(①解答入力!D32=①解答入力!AN32,1,0)</f>
        <v>0</v>
      </c>
      <c r="AN32" s="46">
        <f>IF(①解答入力!D32=①解答入力!AO32,1,0)</f>
        <v>0</v>
      </c>
      <c r="AO32" s="46">
        <f>IF(①解答入力!D32=①解答入力!AP32,1,0)</f>
        <v>0</v>
      </c>
      <c r="AP32" s="87">
        <f>IF(①解答入力!D32=①解答入力!AQ32,1,0)</f>
        <v>0</v>
      </c>
      <c r="AQ32" s="107">
        <f>IF(①解答入力!D32=①解答入力!AR32,1,0)</f>
        <v>0</v>
      </c>
      <c r="AR32" s="66">
        <f t="shared" si="0"/>
        <v>0</v>
      </c>
      <c r="AS32" s="74">
        <f t="shared" si="1"/>
        <v>0</v>
      </c>
      <c r="AT32" s="74">
        <f t="shared" si="2"/>
        <v>40</v>
      </c>
      <c r="AU32" s="68">
        <f t="shared" si="3"/>
        <v>100</v>
      </c>
    </row>
    <row r="33" spans="1:47" ht="17.100000000000001" customHeight="1">
      <c r="A33" s="367"/>
      <c r="B33" s="389"/>
      <c r="C33" s="131">
        <v>30</v>
      </c>
      <c r="D33" s="45">
        <f>IF(①解答入力!D33=①解答入力!E33,1,0)</f>
        <v>0</v>
      </c>
      <c r="E33" s="46">
        <f>IF(①解答入力!D33=①解答入力!F33,1,0)</f>
        <v>0</v>
      </c>
      <c r="F33" s="46">
        <f>IF(①解答入力!D33=①解答入力!G33,1,0)</f>
        <v>0</v>
      </c>
      <c r="G33" s="46">
        <f>IF(①解答入力!D33=①解答入力!H33,1,0)</f>
        <v>0</v>
      </c>
      <c r="H33" s="46">
        <f>IF(①解答入力!D33=①解答入力!I33,1,0)</f>
        <v>0</v>
      </c>
      <c r="I33" s="46">
        <f>IF(①解答入力!D33=①解答入力!J33,1,0)</f>
        <v>0</v>
      </c>
      <c r="J33" s="46">
        <f>IF(①解答入力!D33=①解答入力!K33,1,0)</f>
        <v>0</v>
      </c>
      <c r="K33" s="46">
        <f>IF(①解答入力!D33=①解答入力!L33,1,0)</f>
        <v>0</v>
      </c>
      <c r="L33" s="46">
        <f>IF(①解答入力!D33=①解答入力!M33,1,0)</f>
        <v>0</v>
      </c>
      <c r="M33" s="46">
        <f>IF(①解答入力!D33=①解答入力!N33,1,0)</f>
        <v>0</v>
      </c>
      <c r="N33" s="46">
        <f>IF(①解答入力!D33=①解答入力!O33,1,0)</f>
        <v>0</v>
      </c>
      <c r="O33" s="46">
        <f>IF(①解答入力!D33=①解答入力!P33,1,0)</f>
        <v>0</v>
      </c>
      <c r="P33" s="46">
        <f>IF(①解答入力!D33=①解答入力!Q33,1,0)</f>
        <v>0</v>
      </c>
      <c r="Q33" s="46">
        <f>IF(①解答入力!D33=①解答入力!R33,1,0)</f>
        <v>0</v>
      </c>
      <c r="R33" s="46">
        <f>IF(①解答入力!D33=①解答入力!S33,1,0)</f>
        <v>0</v>
      </c>
      <c r="S33" s="46">
        <f>IF(①解答入力!D33=①解答入力!T33,1,0)</f>
        <v>0</v>
      </c>
      <c r="T33" s="46">
        <f>IF(①解答入力!D33=①解答入力!U33,1,0)</f>
        <v>0</v>
      </c>
      <c r="U33" s="46">
        <f>IF(①解答入力!D33=①解答入力!V33,1,0)</f>
        <v>0</v>
      </c>
      <c r="V33" s="46">
        <f>IF(①解答入力!D33=①解答入力!W33,1,0)</f>
        <v>0</v>
      </c>
      <c r="W33" s="46">
        <f>IF(①解答入力!D33=①解答入力!X33,1,0)</f>
        <v>0</v>
      </c>
      <c r="X33" s="46">
        <f>IF(①解答入力!D33=①解答入力!Y33,1,0)</f>
        <v>0</v>
      </c>
      <c r="Y33" s="46">
        <f>IF(①解答入力!D33=①解答入力!Z33,1,0)</f>
        <v>0</v>
      </c>
      <c r="Z33" s="46">
        <f>IF(①解答入力!D33=①解答入力!AA33,1,0)</f>
        <v>0</v>
      </c>
      <c r="AA33" s="46">
        <f>IF(①解答入力!D33=①解答入力!AB33,1,0)</f>
        <v>0</v>
      </c>
      <c r="AB33" s="46">
        <f>IF(①解答入力!D33=①解答入力!AC33,1,0)</f>
        <v>0</v>
      </c>
      <c r="AC33" s="46">
        <f>IF(①解答入力!D33=①解答入力!AD33,1,0)</f>
        <v>0</v>
      </c>
      <c r="AD33" s="46">
        <f>IF(①解答入力!D33=①解答入力!AE33,1,0)</f>
        <v>0</v>
      </c>
      <c r="AE33" s="46">
        <f>IF(①解答入力!D33=①解答入力!AF33,1,0)</f>
        <v>0</v>
      </c>
      <c r="AF33" s="46">
        <f>IF(①解答入力!D33=①解答入力!AG33,1,0)</f>
        <v>0</v>
      </c>
      <c r="AG33" s="46">
        <f>IF(①解答入力!D33=①解答入力!AH33,1,0)</f>
        <v>0</v>
      </c>
      <c r="AH33" s="46">
        <f>IF(①解答入力!D33=①解答入力!AI33,1,0)</f>
        <v>0</v>
      </c>
      <c r="AI33" s="46">
        <f>IF(①解答入力!D33=①解答入力!AJ33,1,0)</f>
        <v>0</v>
      </c>
      <c r="AJ33" s="87">
        <f>IF(①解答入力!D33=①解答入力!AK33,1,0)</f>
        <v>0</v>
      </c>
      <c r="AK33" s="46">
        <f>IF(①解答入力!D33=①解答入力!AL33,1,0)</f>
        <v>0</v>
      </c>
      <c r="AL33" s="46">
        <f>IF(①解答入力!D33=①解答入力!AM33,1,0)</f>
        <v>0</v>
      </c>
      <c r="AM33" s="46">
        <f>IF(①解答入力!D33=①解答入力!AN33,1,0)</f>
        <v>0</v>
      </c>
      <c r="AN33" s="46">
        <f>IF(①解答入力!D33=①解答入力!AO33,1,0)</f>
        <v>0</v>
      </c>
      <c r="AO33" s="46">
        <f>IF(①解答入力!D33=①解答入力!AP33,1,0)</f>
        <v>0</v>
      </c>
      <c r="AP33" s="87">
        <f>IF(①解答入力!D33=①解答入力!AQ33,1,0)</f>
        <v>0</v>
      </c>
      <c r="AQ33" s="107">
        <f>IF(①解答入力!D33=①解答入力!AR33,1,0)</f>
        <v>0</v>
      </c>
      <c r="AR33" s="66">
        <f t="shared" si="0"/>
        <v>0</v>
      </c>
      <c r="AS33" s="74">
        <f t="shared" si="1"/>
        <v>0</v>
      </c>
      <c r="AT33" s="74">
        <f t="shared" si="2"/>
        <v>40</v>
      </c>
      <c r="AU33" s="68">
        <f t="shared" si="3"/>
        <v>100</v>
      </c>
    </row>
    <row r="34" spans="1:47" ht="17.100000000000001" customHeight="1">
      <c r="A34" s="367"/>
      <c r="B34" s="389"/>
      <c r="C34" s="131">
        <v>31</v>
      </c>
      <c r="D34" s="45">
        <f>IF(①解答入力!D34=①解答入力!E34,1,0)</f>
        <v>0</v>
      </c>
      <c r="E34" s="46">
        <f>IF(①解答入力!D34=①解答入力!F34,1,0)</f>
        <v>0</v>
      </c>
      <c r="F34" s="46">
        <f>IF(①解答入力!D34=①解答入力!G34,1,0)</f>
        <v>0</v>
      </c>
      <c r="G34" s="46">
        <f>IF(①解答入力!D34=①解答入力!H34,1,0)</f>
        <v>0</v>
      </c>
      <c r="H34" s="46">
        <f>IF(①解答入力!D34=①解答入力!I34,1,0)</f>
        <v>0</v>
      </c>
      <c r="I34" s="46">
        <f>IF(①解答入力!D34=①解答入力!J34,1,0)</f>
        <v>0</v>
      </c>
      <c r="J34" s="46">
        <f>IF(①解答入力!D34=①解答入力!K34,1,0)</f>
        <v>0</v>
      </c>
      <c r="K34" s="46">
        <f>IF(①解答入力!D34=①解答入力!L34,1,0)</f>
        <v>0</v>
      </c>
      <c r="L34" s="46">
        <f>IF(①解答入力!D34=①解答入力!M34,1,0)</f>
        <v>0</v>
      </c>
      <c r="M34" s="46">
        <f>IF(①解答入力!D34=①解答入力!N34,1,0)</f>
        <v>0</v>
      </c>
      <c r="N34" s="46">
        <f>IF(①解答入力!D34=①解答入力!O34,1,0)</f>
        <v>0</v>
      </c>
      <c r="O34" s="46">
        <f>IF(①解答入力!D34=①解答入力!P34,1,0)</f>
        <v>0</v>
      </c>
      <c r="P34" s="46">
        <f>IF(①解答入力!D34=①解答入力!Q34,1,0)</f>
        <v>0</v>
      </c>
      <c r="Q34" s="46">
        <f>IF(①解答入力!D34=①解答入力!R34,1,0)</f>
        <v>0</v>
      </c>
      <c r="R34" s="46">
        <f>IF(①解答入力!D34=①解答入力!S34,1,0)</f>
        <v>0</v>
      </c>
      <c r="S34" s="46">
        <f>IF(①解答入力!D34=①解答入力!T34,1,0)</f>
        <v>0</v>
      </c>
      <c r="T34" s="46">
        <f>IF(①解答入力!D34=①解答入力!U34,1,0)</f>
        <v>0</v>
      </c>
      <c r="U34" s="46">
        <f>IF(①解答入力!D34=①解答入力!V34,1,0)</f>
        <v>0</v>
      </c>
      <c r="V34" s="46">
        <f>IF(①解答入力!D34=①解答入力!W34,1,0)</f>
        <v>0</v>
      </c>
      <c r="W34" s="46">
        <f>IF(①解答入力!D34=①解答入力!X34,1,0)</f>
        <v>0</v>
      </c>
      <c r="X34" s="46">
        <f>IF(①解答入力!D34=①解答入力!Y34,1,0)</f>
        <v>0</v>
      </c>
      <c r="Y34" s="46">
        <f>IF(①解答入力!D34=①解答入力!Z34,1,0)</f>
        <v>0</v>
      </c>
      <c r="Z34" s="46">
        <f>IF(①解答入力!D34=①解答入力!AA34,1,0)</f>
        <v>0</v>
      </c>
      <c r="AA34" s="46">
        <f>IF(①解答入力!D34=①解答入力!AB34,1,0)</f>
        <v>0</v>
      </c>
      <c r="AB34" s="46">
        <f>IF(①解答入力!D34=①解答入力!AC34,1,0)</f>
        <v>0</v>
      </c>
      <c r="AC34" s="46">
        <f>IF(①解答入力!D34=①解答入力!AD34,1,0)</f>
        <v>0</v>
      </c>
      <c r="AD34" s="46">
        <f>IF(①解答入力!D34=①解答入力!AE34,1,0)</f>
        <v>0</v>
      </c>
      <c r="AE34" s="46">
        <f>IF(①解答入力!D34=①解答入力!AF34,1,0)</f>
        <v>0</v>
      </c>
      <c r="AF34" s="46">
        <f>IF(①解答入力!D34=①解答入力!AG34,1,0)</f>
        <v>0</v>
      </c>
      <c r="AG34" s="46">
        <f>IF(①解答入力!D34=①解答入力!AH34,1,0)</f>
        <v>0</v>
      </c>
      <c r="AH34" s="46">
        <f>IF(①解答入力!D34=①解答入力!AI34,1,0)</f>
        <v>0</v>
      </c>
      <c r="AI34" s="46">
        <f>IF(①解答入力!D34=①解答入力!AJ34,1,0)</f>
        <v>0</v>
      </c>
      <c r="AJ34" s="87">
        <f>IF(①解答入力!D34=①解答入力!AK34,1,0)</f>
        <v>0</v>
      </c>
      <c r="AK34" s="46">
        <f>IF(①解答入力!D34=①解答入力!AL34,1,0)</f>
        <v>0</v>
      </c>
      <c r="AL34" s="46">
        <f>IF(①解答入力!D34=①解答入力!AM34,1,0)</f>
        <v>0</v>
      </c>
      <c r="AM34" s="46">
        <f>IF(①解答入力!D34=①解答入力!AN34,1,0)</f>
        <v>0</v>
      </c>
      <c r="AN34" s="46">
        <f>IF(①解答入力!D34=①解答入力!AO34,1,0)</f>
        <v>0</v>
      </c>
      <c r="AO34" s="46">
        <f>IF(①解答入力!D34=①解答入力!AP34,1,0)</f>
        <v>0</v>
      </c>
      <c r="AP34" s="87">
        <f>IF(①解答入力!D34=①解答入力!AQ34,1,0)</f>
        <v>0</v>
      </c>
      <c r="AQ34" s="107">
        <f>IF(①解答入力!D34=①解答入力!AR34,1,0)</f>
        <v>0</v>
      </c>
      <c r="AR34" s="66">
        <f t="shared" si="0"/>
        <v>0</v>
      </c>
      <c r="AS34" s="74">
        <f t="shared" si="1"/>
        <v>0</v>
      </c>
      <c r="AT34" s="74">
        <f t="shared" si="2"/>
        <v>40</v>
      </c>
      <c r="AU34" s="68">
        <f t="shared" si="3"/>
        <v>100</v>
      </c>
    </row>
    <row r="35" spans="1:47" ht="17.100000000000001" customHeight="1">
      <c r="A35" s="367"/>
      <c r="B35" s="389"/>
      <c r="C35" s="131">
        <v>32</v>
      </c>
      <c r="D35" s="45">
        <f>IF(①解答入力!D35=①解答入力!E35,1,0)</f>
        <v>0</v>
      </c>
      <c r="E35" s="46">
        <f>IF(①解答入力!D35=①解答入力!F35,1,0)</f>
        <v>0</v>
      </c>
      <c r="F35" s="46">
        <f>IF(①解答入力!D35=①解答入力!G35,1,0)</f>
        <v>0</v>
      </c>
      <c r="G35" s="46">
        <f>IF(①解答入力!D35=①解答入力!H35,1,0)</f>
        <v>0</v>
      </c>
      <c r="H35" s="46">
        <f>IF(①解答入力!D35=①解答入力!I35,1,0)</f>
        <v>0</v>
      </c>
      <c r="I35" s="46">
        <f>IF(①解答入力!D35=①解答入力!J35,1,0)</f>
        <v>0</v>
      </c>
      <c r="J35" s="46">
        <f>IF(①解答入力!D35=①解答入力!K35,1,0)</f>
        <v>0</v>
      </c>
      <c r="K35" s="46">
        <f>IF(①解答入力!D35=①解答入力!L35,1,0)</f>
        <v>0</v>
      </c>
      <c r="L35" s="46">
        <f>IF(①解答入力!D35=①解答入力!M35,1,0)</f>
        <v>0</v>
      </c>
      <c r="M35" s="46">
        <f>IF(①解答入力!D35=①解答入力!N35,1,0)</f>
        <v>0</v>
      </c>
      <c r="N35" s="46">
        <f>IF(①解答入力!D35=①解答入力!O35,1,0)</f>
        <v>0</v>
      </c>
      <c r="O35" s="46">
        <f>IF(①解答入力!D35=①解答入力!P35,1,0)</f>
        <v>0</v>
      </c>
      <c r="P35" s="46">
        <f>IF(①解答入力!D35=①解答入力!Q35,1,0)</f>
        <v>0</v>
      </c>
      <c r="Q35" s="46">
        <f>IF(①解答入力!D35=①解答入力!R35,1,0)</f>
        <v>0</v>
      </c>
      <c r="R35" s="46">
        <f>IF(①解答入力!D35=①解答入力!S35,1,0)</f>
        <v>0</v>
      </c>
      <c r="S35" s="46">
        <f>IF(①解答入力!D35=①解答入力!T35,1,0)</f>
        <v>0</v>
      </c>
      <c r="T35" s="46">
        <f>IF(①解答入力!D35=①解答入力!U35,1,0)</f>
        <v>0</v>
      </c>
      <c r="U35" s="46">
        <f>IF(①解答入力!D35=①解答入力!V35,1,0)</f>
        <v>0</v>
      </c>
      <c r="V35" s="46">
        <f>IF(①解答入力!D35=①解答入力!W35,1,0)</f>
        <v>0</v>
      </c>
      <c r="W35" s="46">
        <f>IF(①解答入力!D35=①解答入力!X35,1,0)</f>
        <v>0</v>
      </c>
      <c r="X35" s="46">
        <f>IF(①解答入力!D35=①解答入力!Y35,1,0)</f>
        <v>0</v>
      </c>
      <c r="Y35" s="46">
        <f>IF(①解答入力!D35=①解答入力!Z35,1,0)</f>
        <v>0</v>
      </c>
      <c r="Z35" s="46">
        <f>IF(①解答入力!D35=①解答入力!AA35,1,0)</f>
        <v>0</v>
      </c>
      <c r="AA35" s="46">
        <f>IF(①解答入力!D35=①解答入力!AB35,1,0)</f>
        <v>0</v>
      </c>
      <c r="AB35" s="46">
        <f>IF(①解答入力!D35=①解答入力!AC35,1,0)</f>
        <v>0</v>
      </c>
      <c r="AC35" s="46">
        <f>IF(①解答入力!D35=①解答入力!AD35,1,0)</f>
        <v>0</v>
      </c>
      <c r="AD35" s="46">
        <f>IF(①解答入力!D35=①解答入力!AE35,1,0)</f>
        <v>0</v>
      </c>
      <c r="AE35" s="46">
        <f>IF(①解答入力!D35=①解答入力!AF35,1,0)</f>
        <v>0</v>
      </c>
      <c r="AF35" s="46">
        <f>IF(①解答入力!D35=①解答入力!AG35,1,0)</f>
        <v>0</v>
      </c>
      <c r="AG35" s="46">
        <f>IF(①解答入力!D35=①解答入力!AH35,1,0)</f>
        <v>0</v>
      </c>
      <c r="AH35" s="46">
        <f>IF(①解答入力!D35=①解答入力!AI35,1,0)</f>
        <v>0</v>
      </c>
      <c r="AI35" s="46">
        <f>IF(①解答入力!D35=①解答入力!AJ35,1,0)</f>
        <v>0</v>
      </c>
      <c r="AJ35" s="87">
        <f>IF(①解答入力!D35=①解答入力!AK35,1,0)</f>
        <v>0</v>
      </c>
      <c r="AK35" s="46">
        <f>IF(①解答入力!D35=①解答入力!AL35,1,0)</f>
        <v>0</v>
      </c>
      <c r="AL35" s="46">
        <f>IF(①解答入力!D35=①解答入力!AM35,1,0)</f>
        <v>0</v>
      </c>
      <c r="AM35" s="46">
        <f>IF(①解答入力!D35=①解答入力!AN35,1,0)</f>
        <v>0</v>
      </c>
      <c r="AN35" s="46">
        <f>IF(①解答入力!D35=①解答入力!AO35,1,0)</f>
        <v>0</v>
      </c>
      <c r="AO35" s="46">
        <f>IF(①解答入力!D35=①解答入力!AP35,1,0)</f>
        <v>0</v>
      </c>
      <c r="AP35" s="87">
        <f>IF(①解答入力!D35=①解答入力!AQ35,1,0)</f>
        <v>0</v>
      </c>
      <c r="AQ35" s="107">
        <f>IF(①解答入力!D35=①解答入力!AR35,1,0)</f>
        <v>0</v>
      </c>
      <c r="AR35" s="66">
        <f t="shared" si="0"/>
        <v>0</v>
      </c>
      <c r="AS35" s="74">
        <f t="shared" si="1"/>
        <v>0</v>
      </c>
      <c r="AT35" s="74">
        <f t="shared" si="2"/>
        <v>40</v>
      </c>
      <c r="AU35" s="68">
        <f t="shared" si="3"/>
        <v>100</v>
      </c>
    </row>
    <row r="36" spans="1:47" ht="17.100000000000001" customHeight="1">
      <c r="A36" s="367"/>
      <c r="B36" s="389"/>
      <c r="C36" s="131">
        <v>33</v>
      </c>
      <c r="D36" s="45">
        <f>IF(①解答入力!D36=①解答入力!E36,1,0)</f>
        <v>0</v>
      </c>
      <c r="E36" s="46">
        <f>IF(①解答入力!D36=①解答入力!F36,1,0)</f>
        <v>0</v>
      </c>
      <c r="F36" s="46">
        <f>IF(①解答入力!D36=①解答入力!G36,1,0)</f>
        <v>0</v>
      </c>
      <c r="G36" s="46">
        <f>IF(①解答入力!D36=①解答入力!H36,1,0)</f>
        <v>0</v>
      </c>
      <c r="H36" s="46">
        <f>IF(①解答入力!D36=①解答入力!I36,1,0)</f>
        <v>0</v>
      </c>
      <c r="I36" s="46">
        <f>IF(①解答入力!D36=①解答入力!J36,1,0)</f>
        <v>0</v>
      </c>
      <c r="J36" s="46">
        <f>IF(①解答入力!D36=①解答入力!K36,1,0)</f>
        <v>0</v>
      </c>
      <c r="K36" s="46">
        <f>IF(①解答入力!D36=①解答入力!L36,1,0)</f>
        <v>0</v>
      </c>
      <c r="L36" s="46">
        <f>IF(①解答入力!D36=①解答入力!M36,1,0)</f>
        <v>0</v>
      </c>
      <c r="M36" s="46">
        <f>IF(①解答入力!D36=①解答入力!N36,1,0)</f>
        <v>0</v>
      </c>
      <c r="N36" s="46">
        <f>IF(①解答入力!D36=①解答入力!O36,1,0)</f>
        <v>0</v>
      </c>
      <c r="O36" s="46">
        <f>IF(①解答入力!D36=①解答入力!P36,1,0)</f>
        <v>0</v>
      </c>
      <c r="P36" s="46">
        <f>IF(①解答入力!D36=①解答入力!Q36,1,0)</f>
        <v>0</v>
      </c>
      <c r="Q36" s="46">
        <f>IF(①解答入力!D36=①解答入力!R36,1,0)</f>
        <v>0</v>
      </c>
      <c r="R36" s="46">
        <f>IF(①解答入力!D36=①解答入力!S36,1,0)</f>
        <v>0</v>
      </c>
      <c r="S36" s="46">
        <f>IF(①解答入力!D36=①解答入力!T36,1,0)</f>
        <v>0</v>
      </c>
      <c r="T36" s="46">
        <f>IF(①解答入力!D36=①解答入力!U36,1,0)</f>
        <v>0</v>
      </c>
      <c r="U36" s="46">
        <f>IF(①解答入力!D36=①解答入力!V36,1,0)</f>
        <v>0</v>
      </c>
      <c r="V36" s="46">
        <f>IF(①解答入力!D36=①解答入力!W36,1,0)</f>
        <v>0</v>
      </c>
      <c r="W36" s="46">
        <f>IF(①解答入力!D36=①解答入力!X36,1,0)</f>
        <v>0</v>
      </c>
      <c r="X36" s="46">
        <f>IF(①解答入力!D36=①解答入力!Y36,1,0)</f>
        <v>0</v>
      </c>
      <c r="Y36" s="46">
        <f>IF(①解答入力!D36=①解答入力!Z36,1,0)</f>
        <v>0</v>
      </c>
      <c r="Z36" s="46">
        <f>IF(①解答入力!D36=①解答入力!AA36,1,0)</f>
        <v>0</v>
      </c>
      <c r="AA36" s="46">
        <f>IF(①解答入力!D36=①解答入力!AB36,1,0)</f>
        <v>0</v>
      </c>
      <c r="AB36" s="46">
        <f>IF(①解答入力!D36=①解答入力!AC36,1,0)</f>
        <v>0</v>
      </c>
      <c r="AC36" s="46">
        <f>IF(①解答入力!D36=①解答入力!AD36,1,0)</f>
        <v>0</v>
      </c>
      <c r="AD36" s="46">
        <f>IF(①解答入力!D36=①解答入力!AE36,1,0)</f>
        <v>0</v>
      </c>
      <c r="AE36" s="46">
        <f>IF(①解答入力!D36=①解答入力!AF36,1,0)</f>
        <v>0</v>
      </c>
      <c r="AF36" s="46">
        <f>IF(①解答入力!D36=①解答入力!AG36,1,0)</f>
        <v>0</v>
      </c>
      <c r="AG36" s="46">
        <f>IF(①解答入力!D36=①解答入力!AH36,1,0)</f>
        <v>0</v>
      </c>
      <c r="AH36" s="46">
        <f>IF(①解答入力!D36=①解答入力!AI36,1,0)</f>
        <v>0</v>
      </c>
      <c r="AI36" s="46">
        <f>IF(①解答入力!D36=①解答入力!AJ36,1,0)</f>
        <v>0</v>
      </c>
      <c r="AJ36" s="87">
        <f>IF(①解答入力!D36=①解答入力!AK36,1,0)</f>
        <v>0</v>
      </c>
      <c r="AK36" s="46">
        <f>IF(①解答入力!D36=①解答入力!AL36,1,0)</f>
        <v>0</v>
      </c>
      <c r="AL36" s="46">
        <f>IF(①解答入力!D36=①解答入力!AM36,1,0)</f>
        <v>0</v>
      </c>
      <c r="AM36" s="46">
        <f>IF(①解答入力!D36=①解答入力!AN36,1,0)</f>
        <v>0</v>
      </c>
      <c r="AN36" s="46">
        <f>IF(①解答入力!D36=①解答入力!AO36,1,0)</f>
        <v>0</v>
      </c>
      <c r="AO36" s="46">
        <f>IF(①解答入力!D36=①解答入力!AP36,1,0)</f>
        <v>0</v>
      </c>
      <c r="AP36" s="87">
        <f>IF(①解答入力!D36=①解答入力!AQ36,1,0)</f>
        <v>0</v>
      </c>
      <c r="AQ36" s="107">
        <f>IF(①解答入力!D36=①解答入力!AR36,1,0)</f>
        <v>0</v>
      </c>
      <c r="AR36" s="66">
        <f t="shared" si="0"/>
        <v>0</v>
      </c>
      <c r="AS36" s="74">
        <f t="shared" si="1"/>
        <v>0</v>
      </c>
      <c r="AT36" s="74">
        <f t="shared" si="2"/>
        <v>40</v>
      </c>
      <c r="AU36" s="68">
        <f t="shared" si="3"/>
        <v>100</v>
      </c>
    </row>
    <row r="37" spans="1:47" ht="17.100000000000001" customHeight="1">
      <c r="A37" s="367"/>
      <c r="B37" s="390"/>
      <c r="C37" s="227">
        <v>34</v>
      </c>
      <c r="D37" s="228">
        <f>IF(①解答入力!D37=①解答入力!E37,1,0)</f>
        <v>0</v>
      </c>
      <c r="E37" s="229">
        <f>IF(①解答入力!D37=①解答入力!F37,1,0)</f>
        <v>0</v>
      </c>
      <c r="F37" s="229">
        <f>IF(①解答入力!D37=①解答入力!G37,1,0)</f>
        <v>0</v>
      </c>
      <c r="G37" s="229">
        <f>IF(①解答入力!D37=①解答入力!H37,1,0)</f>
        <v>0</v>
      </c>
      <c r="H37" s="229">
        <f>IF(①解答入力!D37=①解答入力!I37,1,0)</f>
        <v>0</v>
      </c>
      <c r="I37" s="229">
        <f>IF(①解答入力!D37=①解答入力!J37,1,0)</f>
        <v>0</v>
      </c>
      <c r="J37" s="229">
        <f>IF(①解答入力!D37=①解答入力!K37,1,0)</f>
        <v>0</v>
      </c>
      <c r="K37" s="229">
        <f>IF(①解答入力!D37=①解答入力!L37,1,0)</f>
        <v>0</v>
      </c>
      <c r="L37" s="229">
        <f>IF(①解答入力!D37=①解答入力!M37,1,0)</f>
        <v>0</v>
      </c>
      <c r="M37" s="229">
        <f>IF(①解答入力!D37=①解答入力!N37,1,0)</f>
        <v>0</v>
      </c>
      <c r="N37" s="229">
        <f>IF(①解答入力!D37=①解答入力!O37,1,0)</f>
        <v>0</v>
      </c>
      <c r="O37" s="229">
        <f>IF(①解答入力!D37=①解答入力!P37,1,0)</f>
        <v>0</v>
      </c>
      <c r="P37" s="229">
        <f>IF(①解答入力!D37=①解答入力!Q37,1,0)</f>
        <v>0</v>
      </c>
      <c r="Q37" s="229">
        <f>IF(①解答入力!D37=①解答入力!R37,1,0)</f>
        <v>0</v>
      </c>
      <c r="R37" s="229">
        <f>IF(①解答入力!D37=①解答入力!S37,1,0)</f>
        <v>0</v>
      </c>
      <c r="S37" s="229">
        <f>IF(①解答入力!D37=①解答入力!T37,1,0)</f>
        <v>0</v>
      </c>
      <c r="T37" s="229">
        <f>IF(①解答入力!D37=①解答入力!U37,1,0)</f>
        <v>0</v>
      </c>
      <c r="U37" s="229">
        <f>IF(①解答入力!D37=①解答入力!V37,1,0)</f>
        <v>0</v>
      </c>
      <c r="V37" s="229">
        <f>IF(①解答入力!D37=①解答入力!W37,1,0)</f>
        <v>0</v>
      </c>
      <c r="W37" s="229">
        <f>IF(①解答入力!D37=①解答入力!X37,1,0)</f>
        <v>0</v>
      </c>
      <c r="X37" s="229">
        <f>IF(①解答入力!D37=①解答入力!Y37,1,0)</f>
        <v>0</v>
      </c>
      <c r="Y37" s="229">
        <f>IF(①解答入力!D37=①解答入力!Z37,1,0)</f>
        <v>0</v>
      </c>
      <c r="Z37" s="229">
        <f>IF(①解答入力!D37=①解答入力!AA37,1,0)</f>
        <v>0</v>
      </c>
      <c r="AA37" s="229">
        <f>IF(①解答入力!D37=①解答入力!AB37,1,0)</f>
        <v>0</v>
      </c>
      <c r="AB37" s="229">
        <f>IF(①解答入力!D37=①解答入力!AC37,1,0)</f>
        <v>0</v>
      </c>
      <c r="AC37" s="229">
        <f>IF(①解答入力!D37=①解答入力!AD37,1,0)</f>
        <v>0</v>
      </c>
      <c r="AD37" s="229">
        <f>IF(①解答入力!D37=①解答入力!AE37,1,0)</f>
        <v>0</v>
      </c>
      <c r="AE37" s="229">
        <f>IF(①解答入力!D37=①解答入力!AF37,1,0)</f>
        <v>0</v>
      </c>
      <c r="AF37" s="229">
        <f>IF(①解答入力!D37=①解答入力!AG37,1,0)</f>
        <v>0</v>
      </c>
      <c r="AG37" s="229">
        <f>IF(①解答入力!D37=①解答入力!AH37,1,0)</f>
        <v>0</v>
      </c>
      <c r="AH37" s="229">
        <f>IF(①解答入力!D37=①解答入力!AI37,1,0)</f>
        <v>0</v>
      </c>
      <c r="AI37" s="229">
        <f>IF(①解答入力!D37=①解答入力!AJ37,1,0)</f>
        <v>0</v>
      </c>
      <c r="AJ37" s="230">
        <f>IF(①解答入力!D37=①解答入力!AK37,1,0)</f>
        <v>0</v>
      </c>
      <c r="AK37" s="229">
        <f>IF(①解答入力!D37=①解答入力!AL37,1,0)</f>
        <v>0</v>
      </c>
      <c r="AL37" s="229">
        <f>IF(①解答入力!D37=①解答入力!AM37,1,0)</f>
        <v>0</v>
      </c>
      <c r="AM37" s="229">
        <f>IF(①解答入力!D37=①解答入力!AN37,1,0)</f>
        <v>0</v>
      </c>
      <c r="AN37" s="229">
        <f>IF(①解答入力!D37=①解答入力!AO37,1,0)</f>
        <v>0</v>
      </c>
      <c r="AO37" s="229">
        <f>IF(①解答入力!D37=①解答入力!AP37,1,0)</f>
        <v>0</v>
      </c>
      <c r="AP37" s="230">
        <f>IF(①解答入力!D37=①解答入力!AQ37,1,0)</f>
        <v>0</v>
      </c>
      <c r="AQ37" s="231">
        <f>IF(①解答入力!D37=①解答入力!AR37,1,0)</f>
        <v>0</v>
      </c>
      <c r="AR37" s="232">
        <f t="shared" si="0"/>
        <v>0</v>
      </c>
      <c r="AS37" s="233">
        <f t="shared" si="1"/>
        <v>0</v>
      </c>
      <c r="AT37" s="233">
        <f t="shared" si="2"/>
        <v>40</v>
      </c>
      <c r="AU37" s="234">
        <f t="shared" si="3"/>
        <v>100</v>
      </c>
    </row>
    <row r="38" spans="1:47" ht="17.100000000000001" customHeight="1">
      <c r="A38" s="367"/>
      <c r="B38" s="391" t="s">
        <v>85</v>
      </c>
      <c r="C38" s="136">
        <v>35</v>
      </c>
      <c r="D38" s="55">
        <f>IF(①解答入力!D38=①解答入力!E38,1,0)</f>
        <v>0</v>
      </c>
      <c r="E38" s="56">
        <f>IF(①解答入力!D38=①解答入力!F38,1,0)</f>
        <v>0</v>
      </c>
      <c r="F38" s="56">
        <f>IF(①解答入力!D38=①解答入力!G38,1,0)</f>
        <v>0</v>
      </c>
      <c r="G38" s="56">
        <f>IF(①解答入力!D38=①解答入力!H38,1,0)</f>
        <v>0</v>
      </c>
      <c r="H38" s="56">
        <f>IF(①解答入力!D38=①解答入力!I38,1,0)</f>
        <v>0</v>
      </c>
      <c r="I38" s="56">
        <f>IF(①解答入力!D38=①解答入力!J38,1,0)</f>
        <v>0</v>
      </c>
      <c r="J38" s="56">
        <f>IF(①解答入力!D38=①解答入力!K38,1,0)</f>
        <v>0</v>
      </c>
      <c r="K38" s="56">
        <f>IF(①解答入力!D38=①解答入力!L38,1,0)</f>
        <v>0</v>
      </c>
      <c r="L38" s="56">
        <f>IF(①解答入力!D38=①解答入力!M38,1,0)</f>
        <v>0</v>
      </c>
      <c r="M38" s="56">
        <f>IF(①解答入力!D38=①解答入力!N38,1,0)</f>
        <v>0</v>
      </c>
      <c r="N38" s="56">
        <f>IF(①解答入力!D38=①解答入力!O38,1,0)</f>
        <v>0</v>
      </c>
      <c r="O38" s="56">
        <f>IF(①解答入力!D38=①解答入力!P38,1,0)</f>
        <v>0</v>
      </c>
      <c r="P38" s="56">
        <f>IF(①解答入力!D38=①解答入力!Q38,1,0)</f>
        <v>0</v>
      </c>
      <c r="Q38" s="56">
        <f>IF(①解答入力!D38=①解答入力!R38,1,0)</f>
        <v>0</v>
      </c>
      <c r="R38" s="56">
        <f>IF(①解答入力!D38=①解答入力!S38,1,0)</f>
        <v>0</v>
      </c>
      <c r="S38" s="56">
        <f>IF(①解答入力!D38=①解答入力!T38,1,0)</f>
        <v>0</v>
      </c>
      <c r="T38" s="56">
        <f>IF(①解答入力!D38=①解答入力!U38,1,0)</f>
        <v>0</v>
      </c>
      <c r="U38" s="56">
        <f>IF(①解答入力!D38=①解答入力!V38,1,0)</f>
        <v>0</v>
      </c>
      <c r="V38" s="56">
        <f>IF(①解答入力!D38=①解答入力!W38,1,0)</f>
        <v>0</v>
      </c>
      <c r="W38" s="56">
        <f>IF(①解答入力!D38=①解答入力!X38,1,0)</f>
        <v>0</v>
      </c>
      <c r="X38" s="56">
        <f>IF(①解答入力!D38=①解答入力!Y38,1,0)</f>
        <v>0</v>
      </c>
      <c r="Y38" s="56">
        <f>IF(①解答入力!D38=①解答入力!Z38,1,0)</f>
        <v>0</v>
      </c>
      <c r="Z38" s="56">
        <f>IF(①解答入力!D38=①解答入力!AA38,1,0)</f>
        <v>0</v>
      </c>
      <c r="AA38" s="56">
        <f>IF(①解答入力!D38=①解答入力!AB38,1,0)</f>
        <v>0</v>
      </c>
      <c r="AB38" s="56">
        <f>IF(①解答入力!D38=①解答入力!AC38,1,0)</f>
        <v>0</v>
      </c>
      <c r="AC38" s="56">
        <f>IF(①解答入力!D38=①解答入力!AD38,1,0)</f>
        <v>0</v>
      </c>
      <c r="AD38" s="56">
        <f>IF(①解答入力!D38=①解答入力!AE38,1,0)</f>
        <v>0</v>
      </c>
      <c r="AE38" s="56">
        <f>IF(①解答入力!D38=①解答入力!AF38,1,0)</f>
        <v>0</v>
      </c>
      <c r="AF38" s="56">
        <f>IF(①解答入力!D38=①解答入力!AG38,1,0)</f>
        <v>0</v>
      </c>
      <c r="AG38" s="56">
        <f>IF(①解答入力!D38=①解答入力!AH38,1,0)</f>
        <v>0</v>
      </c>
      <c r="AH38" s="56">
        <f>IF(①解答入力!D38=①解答入力!AI38,1,0)</f>
        <v>0</v>
      </c>
      <c r="AI38" s="56">
        <f>IF(①解答入力!D38=①解答入力!AJ38,1,0)</f>
        <v>0</v>
      </c>
      <c r="AJ38" s="91">
        <f>IF(①解答入力!D38=①解答入力!AK38,1,0)</f>
        <v>0</v>
      </c>
      <c r="AK38" s="56">
        <f>IF(①解答入力!D38=①解答入力!AL38,1,0)</f>
        <v>0</v>
      </c>
      <c r="AL38" s="56">
        <f>IF(①解答入力!D38=①解答入力!AM38,1,0)</f>
        <v>0</v>
      </c>
      <c r="AM38" s="56">
        <f>IF(①解答入力!D38=①解答入力!AN38,1,0)</f>
        <v>0</v>
      </c>
      <c r="AN38" s="56">
        <f>IF(①解答入力!D38=①解答入力!AO38,1,0)</f>
        <v>0</v>
      </c>
      <c r="AO38" s="56">
        <f>IF(①解答入力!D38=①解答入力!AP38,1,0)</f>
        <v>0</v>
      </c>
      <c r="AP38" s="91">
        <f>IF(①解答入力!D38=①解答入力!AQ38,1,0)</f>
        <v>0</v>
      </c>
      <c r="AQ38" s="113">
        <f>IF(①解答入力!D38=①解答入力!AR38,1,0)</f>
        <v>0</v>
      </c>
      <c r="AR38" s="118">
        <f t="shared" si="0"/>
        <v>0</v>
      </c>
      <c r="AS38" s="119">
        <f t="shared" si="1"/>
        <v>0</v>
      </c>
      <c r="AT38" s="119">
        <f t="shared" si="2"/>
        <v>40</v>
      </c>
      <c r="AU38" s="120">
        <f t="shared" si="3"/>
        <v>100</v>
      </c>
    </row>
    <row r="39" spans="1:47" ht="17.100000000000001" customHeight="1">
      <c r="A39" s="367"/>
      <c r="B39" s="392"/>
      <c r="C39" s="131">
        <v>36</v>
      </c>
      <c r="D39" s="45">
        <f>IF(①解答入力!D39=①解答入力!E39,1,0)</f>
        <v>0</v>
      </c>
      <c r="E39" s="46">
        <f>IF(①解答入力!D39=①解答入力!F39,1,0)</f>
        <v>0</v>
      </c>
      <c r="F39" s="46">
        <f>IF(①解答入力!D39=①解答入力!G39,1,0)</f>
        <v>0</v>
      </c>
      <c r="G39" s="46">
        <f>IF(①解答入力!D39=①解答入力!H39,1,0)</f>
        <v>0</v>
      </c>
      <c r="H39" s="46">
        <f>IF(①解答入力!D39=①解答入力!I39,1,0)</f>
        <v>0</v>
      </c>
      <c r="I39" s="46">
        <f>IF(①解答入力!D39=①解答入力!J39,1,0)</f>
        <v>0</v>
      </c>
      <c r="J39" s="46">
        <f>IF(①解答入力!D39=①解答入力!K39,1,0)</f>
        <v>0</v>
      </c>
      <c r="K39" s="46">
        <f>IF(①解答入力!D39=①解答入力!L39,1,0)</f>
        <v>0</v>
      </c>
      <c r="L39" s="46">
        <f>IF(①解答入力!D39=①解答入力!M39,1,0)</f>
        <v>0</v>
      </c>
      <c r="M39" s="46">
        <f>IF(①解答入力!D39=①解答入力!N39,1,0)</f>
        <v>0</v>
      </c>
      <c r="N39" s="46">
        <f>IF(①解答入力!D39=①解答入力!O39,1,0)</f>
        <v>0</v>
      </c>
      <c r="O39" s="46">
        <f>IF(①解答入力!D39=①解答入力!P39,1,0)</f>
        <v>0</v>
      </c>
      <c r="P39" s="46">
        <f>IF(①解答入力!D39=①解答入力!Q39,1,0)</f>
        <v>0</v>
      </c>
      <c r="Q39" s="46">
        <f>IF(①解答入力!D39=①解答入力!R39,1,0)</f>
        <v>0</v>
      </c>
      <c r="R39" s="46">
        <f>IF(①解答入力!D39=①解答入力!S39,1,0)</f>
        <v>0</v>
      </c>
      <c r="S39" s="46">
        <f>IF(①解答入力!D39=①解答入力!T39,1,0)</f>
        <v>0</v>
      </c>
      <c r="T39" s="46">
        <f>IF(①解答入力!D39=①解答入力!U39,1,0)</f>
        <v>0</v>
      </c>
      <c r="U39" s="46">
        <f>IF(①解答入力!D39=①解答入力!V39,1,0)</f>
        <v>0</v>
      </c>
      <c r="V39" s="46">
        <f>IF(①解答入力!D39=①解答入力!W39,1,0)</f>
        <v>0</v>
      </c>
      <c r="W39" s="46">
        <f>IF(①解答入力!D39=①解答入力!X39,1,0)</f>
        <v>0</v>
      </c>
      <c r="X39" s="46">
        <f>IF(①解答入力!D39=①解答入力!Y39,1,0)</f>
        <v>0</v>
      </c>
      <c r="Y39" s="46">
        <f>IF(①解答入力!D39=①解答入力!Z39,1,0)</f>
        <v>0</v>
      </c>
      <c r="Z39" s="46">
        <f>IF(①解答入力!D39=①解答入力!AA39,1,0)</f>
        <v>0</v>
      </c>
      <c r="AA39" s="46">
        <f>IF(①解答入力!D39=①解答入力!AB39,1,0)</f>
        <v>0</v>
      </c>
      <c r="AB39" s="46">
        <f>IF(①解答入力!D39=①解答入力!AC39,1,0)</f>
        <v>0</v>
      </c>
      <c r="AC39" s="46">
        <f>IF(①解答入力!D39=①解答入力!AD39,1,0)</f>
        <v>0</v>
      </c>
      <c r="AD39" s="46">
        <f>IF(①解答入力!D39=①解答入力!AE39,1,0)</f>
        <v>0</v>
      </c>
      <c r="AE39" s="46">
        <f>IF(①解答入力!D39=①解答入力!AF39,1,0)</f>
        <v>0</v>
      </c>
      <c r="AF39" s="46">
        <f>IF(①解答入力!D39=①解答入力!AG39,1,0)</f>
        <v>0</v>
      </c>
      <c r="AG39" s="46">
        <f>IF(①解答入力!D39=①解答入力!AH39,1,0)</f>
        <v>0</v>
      </c>
      <c r="AH39" s="46">
        <f>IF(①解答入力!D39=①解答入力!AI39,1,0)</f>
        <v>0</v>
      </c>
      <c r="AI39" s="46">
        <f>IF(①解答入力!D39=①解答入力!AJ39,1,0)</f>
        <v>0</v>
      </c>
      <c r="AJ39" s="87">
        <f>IF(①解答入力!D39=①解答入力!AK39,1,0)</f>
        <v>0</v>
      </c>
      <c r="AK39" s="46">
        <f>IF(①解答入力!D39=①解答入力!AL39,1,0)</f>
        <v>0</v>
      </c>
      <c r="AL39" s="46">
        <f>IF(①解答入力!D39=①解答入力!AM39,1,0)</f>
        <v>0</v>
      </c>
      <c r="AM39" s="46">
        <f>IF(①解答入力!D39=①解答入力!AN39,1,0)</f>
        <v>0</v>
      </c>
      <c r="AN39" s="46">
        <f>IF(①解答入力!D39=①解答入力!AO39,1,0)</f>
        <v>0</v>
      </c>
      <c r="AO39" s="46">
        <f>IF(①解答入力!D39=①解答入力!AP39,1,0)</f>
        <v>0</v>
      </c>
      <c r="AP39" s="87">
        <f>IF(①解答入力!D39=①解答入力!AQ39,1,0)</f>
        <v>0</v>
      </c>
      <c r="AQ39" s="107">
        <f>IF(①解答入力!D39=①解答入力!AR39,1,0)</f>
        <v>0</v>
      </c>
      <c r="AR39" s="66">
        <f t="shared" si="0"/>
        <v>0</v>
      </c>
      <c r="AS39" s="74">
        <f t="shared" si="1"/>
        <v>0</v>
      </c>
      <c r="AT39" s="74">
        <f t="shared" si="2"/>
        <v>40</v>
      </c>
      <c r="AU39" s="68">
        <f t="shared" si="3"/>
        <v>100</v>
      </c>
    </row>
    <row r="40" spans="1:47" ht="17.100000000000001" customHeight="1">
      <c r="A40" s="367"/>
      <c r="B40" s="392"/>
      <c r="C40" s="131">
        <v>37</v>
      </c>
      <c r="D40" s="45">
        <f>IF(①解答入力!D40=①解答入力!E40,1,0)</f>
        <v>0</v>
      </c>
      <c r="E40" s="46">
        <f>IF(①解答入力!D40=①解答入力!F40,1,0)</f>
        <v>0</v>
      </c>
      <c r="F40" s="46">
        <f>IF(①解答入力!D40=①解答入力!G40,1,0)</f>
        <v>0</v>
      </c>
      <c r="G40" s="46">
        <f>IF(①解答入力!D40=①解答入力!H40,1,0)</f>
        <v>0</v>
      </c>
      <c r="H40" s="46">
        <f>IF(①解答入力!D40=①解答入力!I40,1,0)</f>
        <v>0</v>
      </c>
      <c r="I40" s="46">
        <f>IF(①解答入力!D40=①解答入力!J40,1,0)</f>
        <v>0</v>
      </c>
      <c r="J40" s="46">
        <f>IF(①解答入力!D40=①解答入力!K40,1,0)</f>
        <v>0</v>
      </c>
      <c r="K40" s="46">
        <f>IF(①解答入力!D40=①解答入力!L40,1,0)</f>
        <v>0</v>
      </c>
      <c r="L40" s="46">
        <f>IF(①解答入力!D40=①解答入力!M40,1,0)</f>
        <v>0</v>
      </c>
      <c r="M40" s="46">
        <f>IF(①解答入力!D40=①解答入力!N40,1,0)</f>
        <v>0</v>
      </c>
      <c r="N40" s="46">
        <f>IF(①解答入力!D40=①解答入力!O40,1,0)</f>
        <v>0</v>
      </c>
      <c r="O40" s="46">
        <f>IF(①解答入力!D40=①解答入力!P40,1,0)</f>
        <v>0</v>
      </c>
      <c r="P40" s="46">
        <f>IF(①解答入力!D40=①解答入力!Q40,1,0)</f>
        <v>0</v>
      </c>
      <c r="Q40" s="46">
        <f>IF(①解答入力!D40=①解答入力!R40,1,0)</f>
        <v>0</v>
      </c>
      <c r="R40" s="46">
        <f>IF(①解答入力!D40=①解答入力!S40,1,0)</f>
        <v>0</v>
      </c>
      <c r="S40" s="46">
        <f>IF(①解答入力!D40=①解答入力!T40,1,0)</f>
        <v>0</v>
      </c>
      <c r="T40" s="46">
        <f>IF(①解答入力!D40=①解答入力!U40,1,0)</f>
        <v>0</v>
      </c>
      <c r="U40" s="46">
        <f>IF(①解答入力!D40=①解答入力!V40,1,0)</f>
        <v>0</v>
      </c>
      <c r="V40" s="46">
        <f>IF(①解答入力!D40=①解答入力!W40,1,0)</f>
        <v>0</v>
      </c>
      <c r="W40" s="46">
        <f>IF(①解答入力!D40=①解答入力!X40,1,0)</f>
        <v>0</v>
      </c>
      <c r="X40" s="46">
        <f>IF(①解答入力!D40=①解答入力!Y40,1,0)</f>
        <v>0</v>
      </c>
      <c r="Y40" s="46">
        <f>IF(①解答入力!D40=①解答入力!Z40,1,0)</f>
        <v>0</v>
      </c>
      <c r="Z40" s="46">
        <f>IF(①解答入力!D40=①解答入力!AA40,1,0)</f>
        <v>0</v>
      </c>
      <c r="AA40" s="46">
        <f>IF(①解答入力!D40=①解答入力!AB40,1,0)</f>
        <v>0</v>
      </c>
      <c r="AB40" s="46">
        <f>IF(①解答入力!D40=①解答入力!AC40,1,0)</f>
        <v>0</v>
      </c>
      <c r="AC40" s="46">
        <f>IF(①解答入力!D40=①解答入力!AD40,1,0)</f>
        <v>0</v>
      </c>
      <c r="AD40" s="46">
        <f>IF(①解答入力!D40=①解答入力!AE40,1,0)</f>
        <v>0</v>
      </c>
      <c r="AE40" s="46">
        <f>IF(①解答入力!D40=①解答入力!AF40,1,0)</f>
        <v>0</v>
      </c>
      <c r="AF40" s="46">
        <f>IF(①解答入力!D40=①解答入力!AG40,1,0)</f>
        <v>0</v>
      </c>
      <c r="AG40" s="46">
        <f>IF(①解答入力!D40=①解答入力!AH40,1,0)</f>
        <v>0</v>
      </c>
      <c r="AH40" s="46">
        <f>IF(①解答入力!D40=①解答入力!AI40,1,0)</f>
        <v>0</v>
      </c>
      <c r="AI40" s="46">
        <f>IF(①解答入力!D40=①解答入力!AJ40,1,0)</f>
        <v>0</v>
      </c>
      <c r="AJ40" s="87">
        <f>IF(①解答入力!D40=①解答入力!AK40,1,0)</f>
        <v>0</v>
      </c>
      <c r="AK40" s="46">
        <f>IF(①解答入力!D40=①解答入力!AL40,1,0)</f>
        <v>0</v>
      </c>
      <c r="AL40" s="46">
        <f>IF(①解答入力!D40=①解答入力!AM40,1,0)</f>
        <v>0</v>
      </c>
      <c r="AM40" s="46">
        <f>IF(①解答入力!D40=①解答入力!AN40,1,0)</f>
        <v>0</v>
      </c>
      <c r="AN40" s="46">
        <f>IF(①解答入力!D40=①解答入力!AO40,1,0)</f>
        <v>0</v>
      </c>
      <c r="AO40" s="46">
        <f>IF(①解答入力!D40=①解答入力!AP40,1,0)</f>
        <v>0</v>
      </c>
      <c r="AP40" s="87">
        <f>IF(①解答入力!D40=①解答入力!AQ40,1,0)</f>
        <v>0</v>
      </c>
      <c r="AQ40" s="107">
        <f>IF(①解答入力!D40=①解答入力!AR40,1,0)</f>
        <v>0</v>
      </c>
      <c r="AR40" s="66">
        <f t="shared" si="0"/>
        <v>0</v>
      </c>
      <c r="AS40" s="74">
        <f t="shared" si="1"/>
        <v>0</v>
      </c>
      <c r="AT40" s="74">
        <f t="shared" si="2"/>
        <v>40</v>
      </c>
      <c r="AU40" s="68">
        <f t="shared" si="3"/>
        <v>100</v>
      </c>
    </row>
    <row r="41" spans="1:47" ht="17.100000000000001" customHeight="1">
      <c r="A41" s="367"/>
      <c r="B41" s="392"/>
      <c r="C41" s="131">
        <v>38</v>
      </c>
      <c r="D41" s="45">
        <f>IF(①解答入力!D41=①解答入力!E41,1,0)</f>
        <v>0</v>
      </c>
      <c r="E41" s="46">
        <f>IF(①解答入力!D41=①解答入力!F41,1,0)</f>
        <v>0</v>
      </c>
      <c r="F41" s="46">
        <f>IF(①解答入力!D41=①解答入力!G41,1,0)</f>
        <v>0</v>
      </c>
      <c r="G41" s="46">
        <f>IF(①解答入力!D41=①解答入力!H41,1,0)</f>
        <v>0</v>
      </c>
      <c r="H41" s="46">
        <f>IF(①解答入力!D41=①解答入力!I41,1,0)</f>
        <v>0</v>
      </c>
      <c r="I41" s="46">
        <f>IF(①解答入力!D41=①解答入力!J41,1,0)</f>
        <v>0</v>
      </c>
      <c r="J41" s="46">
        <f>IF(①解答入力!D41=①解答入力!K41,1,0)</f>
        <v>0</v>
      </c>
      <c r="K41" s="46">
        <f>IF(①解答入力!D41=①解答入力!L41,1,0)</f>
        <v>0</v>
      </c>
      <c r="L41" s="46">
        <f>IF(①解答入力!D41=①解答入力!M41,1,0)</f>
        <v>0</v>
      </c>
      <c r="M41" s="46">
        <f>IF(①解答入力!D41=①解答入力!N41,1,0)</f>
        <v>0</v>
      </c>
      <c r="N41" s="46">
        <f>IF(①解答入力!D41=①解答入力!O41,1,0)</f>
        <v>0</v>
      </c>
      <c r="O41" s="46">
        <f>IF(①解答入力!D41=①解答入力!P41,1,0)</f>
        <v>0</v>
      </c>
      <c r="P41" s="46">
        <f>IF(①解答入力!D41=①解答入力!Q41,1,0)</f>
        <v>0</v>
      </c>
      <c r="Q41" s="46">
        <f>IF(①解答入力!D41=①解答入力!R41,1,0)</f>
        <v>0</v>
      </c>
      <c r="R41" s="46">
        <f>IF(①解答入力!D41=①解答入力!S41,1,0)</f>
        <v>0</v>
      </c>
      <c r="S41" s="46">
        <f>IF(①解答入力!D41=①解答入力!T41,1,0)</f>
        <v>0</v>
      </c>
      <c r="T41" s="46">
        <f>IF(①解答入力!D41=①解答入力!U41,1,0)</f>
        <v>0</v>
      </c>
      <c r="U41" s="46">
        <f>IF(①解答入力!D41=①解答入力!V41,1,0)</f>
        <v>0</v>
      </c>
      <c r="V41" s="46">
        <f>IF(①解答入力!D41=①解答入力!W41,1,0)</f>
        <v>0</v>
      </c>
      <c r="W41" s="46">
        <f>IF(①解答入力!D41=①解答入力!X41,1,0)</f>
        <v>0</v>
      </c>
      <c r="X41" s="46">
        <f>IF(①解答入力!D41=①解答入力!Y41,1,0)</f>
        <v>0</v>
      </c>
      <c r="Y41" s="46">
        <f>IF(①解答入力!D41=①解答入力!Z41,1,0)</f>
        <v>0</v>
      </c>
      <c r="Z41" s="46">
        <f>IF(①解答入力!D41=①解答入力!AA41,1,0)</f>
        <v>0</v>
      </c>
      <c r="AA41" s="46">
        <f>IF(①解答入力!D41=①解答入力!AB41,1,0)</f>
        <v>0</v>
      </c>
      <c r="AB41" s="46">
        <f>IF(①解答入力!D41=①解答入力!AC41,1,0)</f>
        <v>0</v>
      </c>
      <c r="AC41" s="46">
        <f>IF(①解答入力!D41=①解答入力!AD41,1,0)</f>
        <v>0</v>
      </c>
      <c r="AD41" s="46">
        <f>IF(①解答入力!D41=①解答入力!AE41,1,0)</f>
        <v>0</v>
      </c>
      <c r="AE41" s="46">
        <f>IF(①解答入力!D41=①解答入力!AF41,1,0)</f>
        <v>0</v>
      </c>
      <c r="AF41" s="46">
        <f>IF(①解答入力!D41=①解答入力!AG41,1,0)</f>
        <v>0</v>
      </c>
      <c r="AG41" s="46">
        <f>IF(①解答入力!D41=①解答入力!AH41,1,0)</f>
        <v>0</v>
      </c>
      <c r="AH41" s="46">
        <f>IF(①解答入力!D41=①解答入力!AI41,1,0)</f>
        <v>0</v>
      </c>
      <c r="AI41" s="46">
        <f>IF(①解答入力!D41=①解答入力!AJ41,1,0)</f>
        <v>0</v>
      </c>
      <c r="AJ41" s="87">
        <f>IF(①解答入力!D41=①解答入力!AK41,1,0)</f>
        <v>0</v>
      </c>
      <c r="AK41" s="46">
        <f>IF(①解答入力!D41=①解答入力!AL41,1,0)</f>
        <v>0</v>
      </c>
      <c r="AL41" s="46">
        <f>IF(①解答入力!D41=①解答入力!AM41,1,0)</f>
        <v>0</v>
      </c>
      <c r="AM41" s="46">
        <f>IF(①解答入力!D41=①解答入力!AN41,1,0)</f>
        <v>0</v>
      </c>
      <c r="AN41" s="46">
        <f>IF(①解答入力!D41=①解答入力!AO41,1,0)</f>
        <v>0</v>
      </c>
      <c r="AO41" s="46">
        <f>IF(①解答入力!D41=①解答入力!AP41,1,0)</f>
        <v>0</v>
      </c>
      <c r="AP41" s="87">
        <f>IF(①解答入力!D41=①解答入力!AQ41,1,0)</f>
        <v>0</v>
      </c>
      <c r="AQ41" s="107">
        <f>IF(①解答入力!D41=①解答入力!AR41,1,0)</f>
        <v>0</v>
      </c>
      <c r="AR41" s="66">
        <f t="shared" si="0"/>
        <v>0</v>
      </c>
      <c r="AS41" s="74">
        <f t="shared" si="1"/>
        <v>0</v>
      </c>
      <c r="AT41" s="74">
        <f t="shared" si="2"/>
        <v>40</v>
      </c>
      <c r="AU41" s="68">
        <f t="shared" si="3"/>
        <v>100</v>
      </c>
    </row>
    <row r="42" spans="1:47" ht="17.100000000000001" customHeight="1">
      <c r="A42" s="367"/>
      <c r="B42" s="392"/>
      <c r="C42" s="131">
        <v>39</v>
      </c>
      <c r="D42" s="45">
        <f>IF(①解答入力!D42=①解答入力!E42,1,0)</f>
        <v>0</v>
      </c>
      <c r="E42" s="46">
        <f>IF(①解答入力!D42=①解答入力!F42,1,0)</f>
        <v>0</v>
      </c>
      <c r="F42" s="46">
        <f>IF(①解答入力!D42=①解答入力!G42,1,0)</f>
        <v>0</v>
      </c>
      <c r="G42" s="46">
        <f>IF(①解答入力!D42=①解答入力!H42,1,0)</f>
        <v>0</v>
      </c>
      <c r="H42" s="46">
        <f>IF(①解答入力!D42=①解答入力!I42,1,0)</f>
        <v>0</v>
      </c>
      <c r="I42" s="46">
        <f>IF(①解答入力!D42=①解答入力!J42,1,0)</f>
        <v>0</v>
      </c>
      <c r="J42" s="46">
        <f>IF(①解答入力!D42=①解答入力!K42,1,0)</f>
        <v>0</v>
      </c>
      <c r="K42" s="46">
        <f>IF(①解答入力!D42=①解答入力!L42,1,0)</f>
        <v>0</v>
      </c>
      <c r="L42" s="46">
        <f>IF(①解答入力!D42=①解答入力!M42,1,0)</f>
        <v>0</v>
      </c>
      <c r="M42" s="46">
        <f>IF(①解答入力!D42=①解答入力!N42,1,0)</f>
        <v>0</v>
      </c>
      <c r="N42" s="46">
        <f>IF(①解答入力!D42=①解答入力!O42,1,0)</f>
        <v>0</v>
      </c>
      <c r="O42" s="46">
        <f>IF(①解答入力!D42=①解答入力!P42,1,0)</f>
        <v>0</v>
      </c>
      <c r="P42" s="46">
        <f>IF(①解答入力!D42=①解答入力!Q42,1,0)</f>
        <v>0</v>
      </c>
      <c r="Q42" s="46">
        <f>IF(①解答入力!D42=①解答入力!R42,1,0)</f>
        <v>0</v>
      </c>
      <c r="R42" s="46">
        <f>IF(①解答入力!D42=①解答入力!S42,1,0)</f>
        <v>0</v>
      </c>
      <c r="S42" s="46">
        <f>IF(①解答入力!D42=①解答入力!T42,1,0)</f>
        <v>0</v>
      </c>
      <c r="T42" s="46">
        <f>IF(①解答入力!D42=①解答入力!U42,1,0)</f>
        <v>0</v>
      </c>
      <c r="U42" s="46">
        <f>IF(①解答入力!D42=①解答入力!V42,1,0)</f>
        <v>0</v>
      </c>
      <c r="V42" s="46">
        <f>IF(①解答入力!D42=①解答入力!W42,1,0)</f>
        <v>0</v>
      </c>
      <c r="W42" s="46">
        <f>IF(①解答入力!D42=①解答入力!X42,1,0)</f>
        <v>0</v>
      </c>
      <c r="X42" s="46">
        <f>IF(①解答入力!D42=①解答入力!Y42,1,0)</f>
        <v>0</v>
      </c>
      <c r="Y42" s="46">
        <f>IF(①解答入力!D42=①解答入力!Z42,1,0)</f>
        <v>0</v>
      </c>
      <c r="Z42" s="46">
        <f>IF(①解答入力!D42=①解答入力!AA42,1,0)</f>
        <v>0</v>
      </c>
      <c r="AA42" s="46">
        <f>IF(①解答入力!D42=①解答入力!AB42,1,0)</f>
        <v>0</v>
      </c>
      <c r="AB42" s="46">
        <f>IF(①解答入力!D42=①解答入力!AC42,1,0)</f>
        <v>0</v>
      </c>
      <c r="AC42" s="46">
        <f>IF(①解答入力!D42=①解答入力!AD42,1,0)</f>
        <v>0</v>
      </c>
      <c r="AD42" s="46">
        <f>IF(①解答入力!D42=①解答入力!AE42,1,0)</f>
        <v>0</v>
      </c>
      <c r="AE42" s="46">
        <f>IF(①解答入力!D42=①解答入力!AF42,1,0)</f>
        <v>0</v>
      </c>
      <c r="AF42" s="46">
        <f>IF(①解答入力!D42=①解答入力!AG42,1,0)</f>
        <v>0</v>
      </c>
      <c r="AG42" s="46">
        <f>IF(①解答入力!D42=①解答入力!AH42,1,0)</f>
        <v>0</v>
      </c>
      <c r="AH42" s="46">
        <f>IF(①解答入力!D42=①解答入力!AI42,1,0)</f>
        <v>0</v>
      </c>
      <c r="AI42" s="46">
        <f>IF(①解答入力!D42=①解答入力!AJ42,1,0)</f>
        <v>0</v>
      </c>
      <c r="AJ42" s="87">
        <f>IF(①解答入力!D42=①解答入力!AK42,1,0)</f>
        <v>0</v>
      </c>
      <c r="AK42" s="46">
        <f>IF(①解答入力!D42=①解答入力!AL42,1,0)</f>
        <v>0</v>
      </c>
      <c r="AL42" s="46">
        <f>IF(①解答入力!D42=①解答入力!AM42,1,0)</f>
        <v>0</v>
      </c>
      <c r="AM42" s="46">
        <f>IF(①解答入力!D42=①解答入力!AN42,1,0)</f>
        <v>0</v>
      </c>
      <c r="AN42" s="46">
        <f>IF(①解答入力!D42=①解答入力!AO42,1,0)</f>
        <v>0</v>
      </c>
      <c r="AO42" s="46">
        <f>IF(①解答入力!D42=①解答入力!AP42,1,0)</f>
        <v>0</v>
      </c>
      <c r="AP42" s="87">
        <f>IF(①解答入力!D42=①解答入力!AQ42,1,0)</f>
        <v>0</v>
      </c>
      <c r="AQ42" s="107">
        <f>IF(①解答入力!D42=①解答入力!AR42,1,0)</f>
        <v>0</v>
      </c>
      <c r="AR42" s="66">
        <f t="shared" si="0"/>
        <v>0</v>
      </c>
      <c r="AS42" s="74">
        <f t="shared" si="1"/>
        <v>0</v>
      </c>
      <c r="AT42" s="74">
        <f t="shared" si="2"/>
        <v>40</v>
      </c>
      <c r="AU42" s="68">
        <f t="shared" si="3"/>
        <v>100</v>
      </c>
    </row>
    <row r="43" spans="1:47" ht="16.5" customHeight="1">
      <c r="A43" s="367"/>
      <c r="B43" s="392"/>
      <c r="C43" s="131">
        <v>40</v>
      </c>
      <c r="D43" s="45">
        <f>IF(①解答入力!D43=①解答入力!E43,1,0)</f>
        <v>0</v>
      </c>
      <c r="E43" s="46">
        <f>IF(①解答入力!D43=①解答入力!F43,1,0)</f>
        <v>0</v>
      </c>
      <c r="F43" s="46">
        <f>IF(①解答入力!D43=①解答入力!G43,1,0)</f>
        <v>0</v>
      </c>
      <c r="G43" s="46">
        <f>IF(①解答入力!D43=①解答入力!H43,1,0)</f>
        <v>0</v>
      </c>
      <c r="H43" s="46">
        <f>IF(①解答入力!D43=①解答入力!I43,1,0)</f>
        <v>0</v>
      </c>
      <c r="I43" s="46">
        <f>IF(①解答入力!D43=①解答入力!J43,1,0)</f>
        <v>0</v>
      </c>
      <c r="J43" s="46">
        <f>IF(①解答入力!D43=①解答入力!K43,1,0)</f>
        <v>0</v>
      </c>
      <c r="K43" s="46">
        <f>IF(①解答入力!D43=①解答入力!L43,1,0)</f>
        <v>0</v>
      </c>
      <c r="L43" s="46">
        <f>IF(①解答入力!D43=①解答入力!M43,1,0)</f>
        <v>0</v>
      </c>
      <c r="M43" s="46">
        <f>IF(①解答入力!D43=①解答入力!N43,1,0)</f>
        <v>0</v>
      </c>
      <c r="N43" s="46">
        <f>IF(①解答入力!D43=①解答入力!O43,1,0)</f>
        <v>0</v>
      </c>
      <c r="O43" s="46">
        <f>IF(①解答入力!D43=①解答入力!P43,1,0)</f>
        <v>0</v>
      </c>
      <c r="P43" s="46">
        <f>IF(①解答入力!D43=①解答入力!Q43,1,0)</f>
        <v>0</v>
      </c>
      <c r="Q43" s="46">
        <f>IF(①解答入力!D43=①解答入力!R43,1,0)</f>
        <v>0</v>
      </c>
      <c r="R43" s="46">
        <f>IF(①解答入力!D43=①解答入力!S43,1,0)</f>
        <v>0</v>
      </c>
      <c r="S43" s="46">
        <f>IF(①解答入力!D43=①解答入力!T43,1,0)</f>
        <v>0</v>
      </c>
      <c r="T43" s="46">
        <f>IF(①解答入力!D43=①解答入力!U43,1,0)</f>
        <v>0</v>
      </c>
      <c r="U43" s="46">
        <f>IF(①解答入力!D43=①解答入力!V43,1,0)</f>
        <v>0</v>
      </c>
      <c r="V43" s="46">
        <f>IF(①解答入力!D43=①解答入力!W43,1,0)</f>
        <v>0</v>
      </c>
      <c r="W43" s="46">
        <f>IF(①解答入力!D43=①解答入力!X43,1,0)</f>
        <v>0</v>
      </c>
      <c r="X43" s="46">
        <f>IF(①解答入力!D43=①解答入力!Y43,1,0)</f>
        <v>0</v>
      </c>
      <c r="Y43" s="46">
        <f>IF(①解答入力!D43=①解答入力!Z43,1,0)</f>
        <v>0</v>
      </c>
      <c r="Z43" s="46">
        <f>IF(①解答入力!D43=①解答入力!AA43,1,0)</f>
        <v>0</v>
      </c>
      <c r="AA43" s="46">
        <f>IF(①解答入力!D43=①解答入力!AB43,1,0)</f>
        <v>0</v>
      </c>
      <c r="AB43" s="46">
        <f>IF(①解答入力!D43=①解答入力!AC43,1,0)</f>
        <v>0</v>
      </c>
      <c r="AC43" s="46">
        <f>IF(①解答入力!D43=①解答入力!AD43,1,0)</f>
        <v>0</v>
      </c>
      <c r="AD43" s="46">
        <f>IF(①解答入力!D43=①解答入力!AE43,1,0)</f>
        <v>0</v>
      </c>
      <c r="AE43" s="46">
        <f>IF(①解答入力!D43=①解答入力!AF43,1,0)</f>
        <v>0</v>
      </c>
      <c r="AF43" s="46">
        <f>IF(①解答入力!D43=①解答入力!AG43,1,0)</f>
        <v>0</v>
      </c>
      <c r="AG43" s="46">
        <f>IF(①解答入力!D43=①解答入力!AH43,1,0)</f>
        <v>0</v>
      </c>
      <c r="AH43" s="46">
        <f>IF(①解答入力!D43=①解答入力!AI43,1,0)</f>
        <v>0</v>
      </c>
      <c r="AI43" s="46">
        <f>IF(①解答入力!D43=①解答入力!AJ43,1,0)</f>
        <v>0</v>
      </c>
      <c r="AJ43" s="87">
        <f>IF(①解答入力!D43=①解答入力!AK43,1,0)</f>
        <v>0</v>
      </c>
      <c r="AK43" s="46">
        <f>IF(①解答入力!D43=①解答入力!AL43,1,0)</f>
        <v>0</v>
      </c>
      <c r="AL43" s="46">
        <f>IF(①解答入力!D43=①解答入力!AM43,1,0)</f>
        <v>0</v>
      </c>
      <c r="AM43" s="46">
        <f>IF(①解答入力!D43=①解答入力!AN43,1,0)</f>
        <v>0</v>
      </c>
      <c r="AN43" s="46">
        <f>IF(①解答入力!D43=①解答入力!AO43,1,0)</f>
        <v>0</v>
      </c>
      <c r="AO43" s="46">
        <f>IF(①解答入力!D43=①解答入力!AP43,1,0)</f>
        <v>0</v>
      </c>
      <c r="AP43" s="87">
        <f>IF(①解答入力!D43=①解答入力!AQ43,1,0)</f>
        <v>0</v>
      </c>
      <c r="AQ43" s="107">
        <f>IF(①解答入力!D43=①解答入力!AR43,1,0)</f>
        <v>0</v>
      </c>
      <c r="AR43" s="66">
        <f t="shared" si="0"/>
        <v>0</v>
      </c>
      <c r="AS43" s="74">
        <f t="shared" si="1"/>
        <v>0</v>
      </c>
      <c r="AT43" s="74">
        <f t="shared" si="2"/>
        <v>40</v>
      </c>
      <c r="AU43" s="68">
        <f t="shared" si="3"/>
        <v>100</v>
      </c>
    </row>
    <row r="44" spans="1:47" ht="17.100000000000001" customHeight="1">
      <c r="A44" s="367"/>
      <c r="B44" s="392"/>
      <c r="C44" s="131">
        <v>41</v>
      </c>
      <c r="D44" s="45">
        <f>IF(①解答入力!D44=①解答入力!E44,1,0)</f>
        <v>0</v>
      </c>
      <c r="E44" s="46">
        <f>IF(①解答入力!D44=①解答入力!F44,1,0)</f>
        <v>0</v>
      </c>
      <c r="F44" s="46">
        <f>IF(①解答入力!D44=①解答入力!G44,1,0)</f>
        <v>0</v>
      </c>
      <c r="G44" s="46">
        <f>IF(①解答入力!D44=①解答入力!H44,1,0)</f>
        <v>0</v>
      </c>
      <c r="H44" s="46">
        <f>IF(①解答入力!D44=①解答入力!I44,1,0)</f>
        <v>0</v>
      </c>
      <c r="I44" s="46">
        <f>IF(①解答入力!D44=①解答入力!J44,1,0)</f>
        <v>0</v>
      </c>
      <c r="J44" s="46">
        <f>IF(①解答入力!D44=①解答入力!K44,1,0)</f>
        <v>0</v>
      </c>
      <c r="K44" s="46">
        <f>IF(①解答入力!D44=①解答入力!L44,1,0)</f>
        <v>0</v>
      </c>
      <c r="L44" s="46">
        <f>IF(①解答入力!D44=①解答入力!M44,1,0)</f>
        <v>0</v>
      </c>
      <c r="M44" s="46">
        <f>IF(①解答入力!D44=①解答入力!N44,1,0)</f>
        <v>0</v>
      </c>
      <c r="N44" s="46">
        <f>IF(①解答入力!D44=①解答入力!O44,1,0)</f>
        <v>0</v>
      </c>
      <c r="O44" s="46">
        <f>IF(①解答入力!D44=①解答入力!P44,1,0)</f>
        <v>0</v>
      </c>
      <c r="P44" s="46">
        <f>IF(①解答入力!D44=①解答入力!Q44,1,0)</f>
        <v>0</v>
      </c>
      <c r="Q44" s="46">
        <f>IF(①解答入力!D44=①解答入力!R44,1,0)</f>
        <v>0</v>
      </c>
      <c r="R44" s="46">
        <f>IF(①解答入力!D44=①解答入力!S44,1,0)</f>
        <v>0</v>
      </c>
      <c r="S44" s="46">
        <f>IF(①解答入力!D44=①解答入力!T44,1,0)</f>
        <v>0</v>
      </c>
      <c r="T44" s="46">
        <f>IF(①解答入力!D44=①解答入力!U44,1,0)</f>
        <v>0</v>
      </c>
      <c r="U44" s="46">
        <f>IF(①解答入力!D44=①解答入力!V44,1,0)</f>
        <v>0</v>
      </c>
      <c r="V44" s="46">
        <f>IF(①解答入力!D44=①解答入力!W44,1,0)</f>
        <v>0</v>
      </c>
      <c r="W44" s="46">
        <f>IF(①解答入力!D44=①解答入力!X44,1,0)</f>
        <v>0</v>
      </c>
      <c r="X44" s="46">
        <f>IF(①解答入力!D44=①解答入力!Y44,1,0)</f>
        <v>0</v>
      </c>
      <c r="Y44" s="46">
        <f>IF(①解答入力!D44=①解答入力!Z44,1,0)</f>
        <v>0</v>
      </c>
      <c r="Z44" s="46">
        <f>IF(①解答入力!D44=①解答入力!AA44,1,0)</f>
        <v>0</v>
      </c>
      <c r="AA44" s="46">
        <f>IF(①解答入力!D44=①解答入力!AB44,1,0)</f>
        <v>0</v>
      </c>
      <c r="AB44" s="46">
        <f>IF(①解答入力!D44=①解答入力!AC44,1,0)</f>
        <v>0</v>
      </c>
      <c r="AC44" s="46">
        <f>IF(①解答入力!D44=①解答入力!AD44,1,0)</f>
        <v>0</v>
      </c>
      <c r="AD44" s="46">
        <f>IF(①解答入力!D44=①解答入力!AE44,1,0)</f>
        <v>0</v>
      </c>
      <c r="AE44" s="46">
        <f>IF(①解答入力!D44=①解答入力!AF44,1,0)</f>
        <v>0</v>
      </c>
      <c r="AF44" s="46">
        <f>IF(①解答入力!D44=①解答入力!AG44,1,0)</f>
        <v>0</v>
      </c>
      <c r="AG44" s="46">
        <f>IF(①解答入力!D44=①解答入力!AH44,1,0)</f>
        <v>0</v>
      </c>
      <c r="AH44" s="46">
        <f>IF(①解答入力!D44=①解答入力!AI44,1,0)</f>
        <v>0</v>
      </c>
      <c r="AI44" s="46">
        <f>IF(①解答入力!D44=①解答入力!AJ44,1,0)</f>
        <v>0</v>
      </c>
      <c r="AJ44" s="87">
        <f>IF(①解答入力!D44=①解答入力!AK44,1,0)</f>
        <v>0</v>
      </c>
      <c r="AK44" s="46">
        <f>IF(①解答入力!D44=①解答入力!AL44,1,0)</f>
        <v>0</v>
      </c>
      <c r="AL44" s="46">
        <f>IF(①解答入力!D44=①解答入力!AM44,1,0)</f>
        <v>0</v>
      </c>
      <c r="AM44" s="46">
        <f>IF(①解答入力!D44=①解答入力!AN44,1,0)</f>
        <v>0</v>
      </c>
      <c r="AN44" s="46">
        <f>IF(①解答入力!D44=①解答入力!AO44,1,0)</f>
        <v>0</v>
      </c>
      <c r="AO44" s="46">
        <f>IF(①解答入力!D44=①解答入力!AP44,1,0)</f>
        <v>0</v>
      </c>
      <c r="AP44" s="87">
        <f>IF(①解答入力!D44=①解答入力!AQ44,1,0)</f>
        <v>0</v>
      </c>
      <c r="AQ44" s="107">
        <f>IF(①解答入力!D44=①解答入力!AR44,1,0)</f>
        <v>0</v>
      </c>
      <c r="AR44" s="66">
        <f t="shared" si="0"/>
        <v>0</v>
      </c>
      <c r="AS44" s="74">
        <f t="shared" si="1"/>
        <v>0</v>
      </c>
      <c r="AT44" s="74">
        <f t="shared" si="2"/>
        <v>40</v>
      </c>
      <c r="AU44" s="68">
        <f t="shared" si="3"/>
        <v>100</v>
      </c>
    </row>
    <row r="45" spans="1:47" ht="17.100000000000001" customHeight="1">
      <c r="A45" s="367"/>
      <c r="B45" s="392"/>
      <c r="C45" s="131">
        <v>42</v>
      </c>
      <c r="D45" s="45">
        <f>IF(①解答入力!D45=①解答入力!E45,1,0)</f>
        <v>0</v>
      </c>
      <c r="E45" s="46">
        <f>IF(①解答入力!D45=①解答入力!F45,1,0)</f>
        <v>0</v>
      </c>
      <c r="F45" s="46">
        <f>IF(①解答入力!D45=①解答入力!G45,1,0)</f>
        <v>0</v>
      </c>
      <c r="G45" s="46">
        <f>IF(①解答入力!D45=①解答入力!H45,1,0)</f>
        <v>0</v>
      </c>
      <c r="H45" s="46">
        <f>IF(①解答入力!D45=①解答入力!I45,1,0)</f>
        <v>0</v>
      </c>
      <c r="I45" s="46">
        <f>IF(①解答入力!D45=①解答入力!J45,1,0)</f>
        <v>0</v>
      </c>
      <c r="J45" s="46">
        <f>IF(①解答入力!D45=①解答入力!K45,1,0)</f>
        <v>0</v>
      </c>
      <c r="K45" s="46">
        <f>IF(①解答入力!D45=①解答入力!L45,1,0)</f>
        <v>0</v>
      </c>
      <c r="L45" s="46">
        <f>IF(①解答入力!D45=①解答入力!M45,1,0)</f>
        <v>0</v>
      </c>
      <c r="M45" s="46">
        <f>IF(①解答入力!D45=①解答入力!N45,1,0)</f>
        <v>0</v>
      </c>
      <c r="N45" s="46">
        <f>IF(①解答入力!D45=①解答入力!O45,1,0)</f>
        <v>0</v>
      </c>
      <c r="O45" s="46">
        <f>IF(①解答入力!D45=①解答入力!P45,1,0)</f>
        <v>0</v>
      </c>
      <c r="P45" s="46">
        <f>IF(①解答入力!D45=①解答入力!Q45,1,0)</f>
        <v>0</v>
      </c>
      <c r="Q45" s="46">
        <f>IF(①解答入力!D45=①解答入力!R45,1,0)</f>
        <v>0</v>
      </c>
      <c r="R45" s="46">
        <f>IF(①解答入力!D45=①解答入力!S45,1,0)</f>
        <v>0</v>
      </c>
      <c r="S45" s="46">
        <f>IF(①解答入力!D45=①解答入力!T45,1,0)</f>
        <v>0</v>
      </c>
      <c r="T45" s="46">
        <f>IF(①解答入力!D45=①解答入力!U45,1,0)</f>
        <v>0</v>
      </c>
      <c r="U45" s="46">
        <f>IF(①解答入力!D45=①解答入力!V45,1,0)</f>
        <v>0</v>
      </c>
      <c r="V45" s="46">
        <f>IF(①解答入力!D45=①解答入力!W45,1,0)</f>
        <v>0</v>
      </c>
      <c r="W45" s="46">
        <f>IF(①解答入力!D45=①解答入力!X45,1,0)</f>
        <v>0</v>
      </c>
      <c r="X45" s="46">
        <f>IF(①解答入力!D45=①解答入力!Y45,1,0)</f>
        <v>0</v>
      </c>
      <c r="Y45" s="46">
        <f>IF(①解答入力!D45=①解答入力!Z45,1,0)</f>
        <v>0</v>
      </c>
      <c r="Z45" s="46">
        <f>IF(①解答入力!D45=①解答入力!AA45,1,0)</f>
        <v>0</v>
      </c>
      <c r="AA45" s="46">
        <f>IF(①解答入力!D45=①解答入力!AB45,1,0)</f>
        <v>0</v>
      </c>
      <c r="AB45" s="46">
        <f>IF(①解答入力!D45=①解答入力!AC45,1,0)</f>
        <v>0</v>
      </c>
      <c r="AC45" s="46">
        <f>IF(①解答入力!D45=①解答入力!AD45,1,0)</f>
        <v>0</v>
      </c>
      <c r="AD45" s="46">
        <f>IF(①解答入力!D45=①解答入力!AE45,1,0)</f>
        <v>0</v>
      </c>
      <c r="AE45" s="46">
        <f>IF(①解答入力!D45=①解答入力!AF45,1,0)</f>
        <v>0</v>
      </c>
      <c r="AF45" s="46">
        <f>IF(①解答入力!D45=①解答入力!AG45,1,0)</f>
        <v>0</v>
      </c>
      <c r="AG45" s="46">
        <f>IF(①解答入力!D45=①解答入力!AH45,1,0)</f>
        <v>0</v>
      </c>
      <c r="AH45" s="46">
        <f>IF(①解答入力!D45=①解答入力!AI45,1,0)</f>
        <v>0</v>
      </c>
      <c r="AI45" s="46">
        <f>IF(①解答入力!D45=①解答入力!AJ45,1,0)</f>
        <v>0</v>
      </c>
      <c r="AJ45" s="87">
        <f>IF(①解答入力!D45=①解答入力!AK45,1,0)</f>
        <v>0</v>
      </c>
      <c r="AK45" s="46">
        <f>IF(①解答入力!D45=①解答入力!AL45,1,0)</f>
        <v>0</v>
      </c>
      <c r="AL45" s="46">
        <f>IF(①解答入力!D45=①解答入力!AM45,1,0)</f>
        <v>0</v>
      </c>
      <c r="AM45" s="46">
        <f>IF(①解答入力!D45=①解答入力!AN45,1,0)</f>
        <v>0</v>
      </c>
      <c r="AN45" s="46">
        <f>IF(①解答入力!D45=①解答入力!AO45,1,0)</f>
        <v>0</v>
      </c>
      <c r="AO45" s="46">
        <f>IF(①解答入力!D45=①解答入力!AP45,1,0)</f>
        <v>0</v>
      </c>
      <c r="AP45" s="87">
        <f>IF(①解答入力!D45=①解答入力!AQ45,1,0)</f>
        <v>0</v>
      </c>
      <c r="AQ45" s="107">
        <f>IF(①解答入力!D45=①解答入力!AR45,1,0)</f>
        <v>0</v>
      </c>
      <c r="AR45" s="66">
        <f t="shared" si="0"/>
        <v>0</v>
      </c>
      <c r="AS45" s="74">
        <f t="shared" si="1"/>
        <v>0</v>
      </c>
      <c r="AT45" s="74">
        <f t="shared" si="2"/>
        <v>40</v>
      </c>
      <c r="AU45" s="68">
        <f t="shared" si="3"/>
        <v>100</v>
      </c>
    </row>
    <row r="46" spans="1:47" ht="17.100000000000001" customHeight="1">
      <c r="A46" s="367"/>
      <c r="B46" s="392"/>
      <c r="C46" s="131">
        <v>43</v>
      </c>
      <c r="D46" s="45">
        <f>IF(①解答入力!D46=①解答入力!E46,1,0)</f>
        <v>0</v>
      </c>
      <c r="E46" s="46">
        <f>IF(①解答入力!D46=①解答入力!F46,1,0)</f>
        <v>0</v>
      </c>
      <c r="F46" s="46">
        <f>IF(①解答入力!D46=①解答入力!G46,1,0)</f>
        <v>0</v>
      </c>
      <c r="G46" s="46">
        <f>IF(①解答入力!D46=①解答入力!H46,1,0)</f>
        <v>0</v>
      </c>
      <c r="H46" s="46">
        <f>IF(①解答入力!D46=①解答入力!I46,1,0)</f>
        <v>0</v>
      </c>
      <c r="I46" s="46">
        <f>IF(①解答入力!D46=①解答入力!J46,1,0)</f>
        <v>0</v>
      </c>
      <c r="J46" s="46">
        <f>IF(①解答入力!D46=①解答入力!K46,1,0)</f>
        <v>0</v>
      </c>
      <c r="K46" s="46">
        <f>IF(①解答入力!D46=①解答入力!L46,1,0)</f>
        <v>0</v>
      </c>
      <c r="L46" s="46">
        <f>IF(①解答入力!D46=①解答入力!M46,1,0)</f>
        <v>0</v>
      </c>
      <c r="M46" s="46">
        <f>IF(①解答入力!D46=①解答入力!N46,1,0)</f>
        <v>0</v>
      </c>
      <c r="N46" s="46">
        <f>IF(①解答入力!D46=①解答入力!O46,1,0)</f>
        <v>0</v>
      </c>
      <c r="O46" s="46">
        <f>IF(①解答入力!D46=①解答入力!P46,1,0)</f>
        <v>0</v>
      </c>
      <c r="P46" s="46">
        <f>IF(①解答入力!D46=①解答入力!Q46,1,0)</f>
        <v>0</v>
      </c>
      <c r="Q46" s="46">
        <f>IF(①解答入力!D46=①解答入力!R46,1,0)</f>
        <v>0</v>
      </c>
      <c r="R46" s="46">
        <f>IF(①解答入力!D46=①解答入力!S46,1,0)</f>
        <v>0</v>
      </c>
      <c r="S46" s="46">
        <f>IF(①解答入力!D46=①解答入力!T46,1,0)</f>
        <v>0</v>
      </c>
      <c r="T46" s="46">
        <f>IF(①解答入力!D46=①解答入力!U46,1,0)</f>
        <v>0</v>
      </c>
      <c r="U46" s="46">
        <f>IF(①解答入力!D46=①解答入力!V46,1,0)</f>
        <v>0</v>
      </c>
      <c r="V46" s="46">
        <f>IF(①解答入力!D46=①解答入力!W46,1,0)</f>
        <v>0</v>
      </c>
      <c r="W46" s="46">
        <f>IF(①解答入力!D46=①解答入力!X46,1,0)</f>
        <v>0</v>
      </c>
      <c r="X46" s="46">
        <f>IF(①解答入力!D46=①解答入力!Y46,1,0)</f>
        <v>0</v>
      </c>
      <c r="Y46" s="46">
        <f>IF(①解答入力!D46=①解答入力!Z46,1,0)</f>
        <v>0</v>
      </c>
      <c r="Z46" s="46">
        <f>IF(①解答入力!D46=①解答入力!AA46,1,0)</f>
        <v>0</v>
      </c>
      <c r="AA46" s="46">
        <f>IF(①解答入力!D46=①解答入力!AB46,1,0)</f>
        <v>0</v>
      </c>
      <c r="AB46" s="46">
        <f>IF(①解答入力!D46=①解答入力!AC46,1,0)</f>
        <v>0</v>
      </c>
      <c r="AC46" s="46">
        <f>IF(①解答入力!D46=①解答入力!AD46,1,0)</f>
        <v>0</v>
      </c>
      <c r="AD46" s="46">
        <f>IF(①解答入力!D46=①解答入力!AE46,1,0)</f>
        <v>0</v>
      </c>
      <c r="AE46" s="46">
        <f>IF(①解答入力!D46=①解答入力!AF46,1,0)</f>
        <v>0</v>
      </c>
      <c r="AF46" s="46">
        <f>IF(①解答入力!D46=①解答入力!AG46,1,0)</f>
        <v>0</v>
      </c>
      <c r="AG46" s="46">
        <f>IF(①解答入力!D46=①解答入力!AH46,1,0)</f>
        <v>0</v>
      </c>
      <c r="AH46" s="46">
        <f>IF(①解答入力!D46=①解答入力!AI46,1,0)</f>
        <v>0</v>
      </c>
      <c r="AI46" s="46">
        <f>IF(①解答入力!D46=①解答入力!AJ46,1,0)</f>
        <v>0</v>
      </c>
      <c r="AJ46" s="87">
        <f>IF(①解答入力!D46=①解答入力!AK46,1,0)</f>
        <v>0</v>
      </c>
      <c r="AK46" s="46">
        <f>IF(①解答入力!D46=①解答入力!AL46,1,0)</f>
        <v>0</v>
      </c>
      <c r="AL46" s="46">
        <f>IF(①解答入力!D46=①解答入力!AM46,1,0)</f>
        <v>0</v>
      </c>
      <c r="AM46" s="46">
        <f>IF(①解答入力!D46=①解答入力!AN46,1,0)</f>
        <v>0</v>
      </c>
      <c r="AN46" s="46">
        <f>IF(①解答入力!D46=①解答入力!AO46,1,0)</f>
        <v>0</v>
      </c>
      <c r="AO46" s="46">
        <f>IF(①解答入力!D46=①解答入力!AP46,1,0)</f>
        <v>0</v>
      </c>
      <c r="AP46" s="87">
        <f>IF(①解答入力!D46=①解答入力!AQ46,1,0)</f>
        <v>0</v>
      </c>
      <c r="AQ46" s="107">
        <f>IF(①解答入力!D46=①解答入力!AR46,1,0)</f>
        <v>0</v>
      </c>
      <c r="AR46" s="66">
        <f t="shared" si="0"/>
        <v>0</v>
      </c>
      <c r="AS46" s="74">
        <f t="shared" si="1"/>
        <v>0</v>
      </c>
      <c r="AT46" s="74">
        <f t="shared" si="2"/>
        <v>40</v>
      </c>
      <c r="AU46" s="68">
        <f t="shared" si="3"/>
        <v>100</v>
      </c>
    </row>
    <row r="47" spans="1:47" ht="17.100000000000001" customHeight="1">
      <c r="A47" s="367"/>
      <c r="B47" s="392"/>
      <c r="C47" s="131">
        <v>44</v>
      </c>
      <c r="D47" s="45">
        <f>IF(①解答入力!D47=①解答入力!E47,1,0)</f>
        <v>0</v>
      </c>
      <c r="E47" s="46">
        <f>IF(①解答入力!D47=①解答入力!F47,1,0)</f>
        <v>0</v>
      </c>
      <c r="F47" s="46">
        <f>IF(①解答入力!D47=①解答入力!G47,1,0)</f>
        <v>0</v>
      </c>
      <c r="G47" s="46">
        <f>IF(①解答入力!D47=①解答入力!H47,1,0)</f>
        <v>0</v>
      </c>
      <c r="H47" s="46">
        <f>IF(①解答入力!D47=①解答入力!I47,1,0)</f>
        <v>0</v>
      </c>
      <c r="I47" s="46">
        <f>IF(①解答入力!D47=①解答入力!J47,1,0)</f>
        <v>0</v>
      </c>
      <c r="J47" s="46">
        <f>IF(①解答入力!D47=①解答入力!K47,1,0)</f>
        <v>0</v>
      </c>
      <c r="K47" s="46">
        <f>IF(①解答入力!D47=①解答入力!L47,1,0)</f>
        <v>0</v>
      </c>
      <c r="L47" s="46">
        <f>IF(①解答入力!D47=①解答入力!M47,1,0)</f>
        <v>0</v>
      </c>
      <c r="M47" s="46">
        <f>IF(①解答入力!D47=①解答入力!N47,1,0)</f>
        <v>0</v>
      </c>
      <c r="N47" s="46">
        <f>IF(①解答入力!D47=①解答入力!O47,1,0)</f>
        <v>0</v>
      </c>
      <c r="O47" s="46">
        <f>IF(①解答入力!D47=①解答入力!P47,1,0)</f>
        <v>0</v>
      </c>
      <c r="P47" s="46">
        <f>IF(①解答入力!D47=①解答入力!Q47,1,0)</f>
        <v>0</v>
      </c>
      <c r="Q47" s="46">
        <f>IF(①解答入力!D47=①解答入力!R47,1,0)</f>
        <v>0</v>
      </c>
      <c r="R47" s="46">
        <f>IF(①解答入力!D47=①解答入力!S47,1,0)</f>
        <v>0</v>
      </c>
      <c r="S47" s="46">
        <f>IF(①解答入力!D47=①解答入力!T47,1,0)</f>
        <v>0</v>
      </c>
      <c r="T47" s="46">
        <f>IF(①解答入力!D47=①解答入力!U47,1,0)</f>
        <v>0</v>
      </c>
      <c r="U47" s="46">
        <f>IF(①解答入力!D47=①解答入力!V47,1,0)</f>
        <v>0</v>
      </c>
      <c r="V47" s="46">
        <f>IF(①解答入力!D47=①解答入力!W47,1,0)</f>
        <v>0</v>
      </c>
      <c r="W47" s="46">
        <f>IF(①解答入力!D47=①解答入力!X47,1,0)</f>
        <v>0</v>
      </c>
      <c r="X47" s="46">
        <f>IF(①解答入力!D47=①解答入力!Y47,1,0)</f>
        <v>0</v>
      </c>
      <c r="Y47" s="46">
        <f>IF(①解答入力!D47=①解答入力!Z47,1,0)</f>
        <v>0</v>
      </c>
      <c r="Z47" s="46">
        <f>IF(①解答入力!D47=①解答入力!AA47,1,0)</f>
        <v>0</v>
      </c>
      <c r="AA47" s="46">
        <f>IF(①解答入力!D47=①解答入力!AB47,1,0)</f>
        <v>0</v>
      </c>
      <c r="AB47" s="46">
        <f>IF(①解答入力!D47=①解答入力!AC47,1,0)</f>
        <v>0</v>
      </c>
      <c r="AC47" s="46">
        <f>IF(①解答入力!D47=①解答入力!AD47,1,0)</f>
        <v>0</v>
      </c>
      <c r="AD47" s="46">
        <f>IF(①解答入力!D47=①解答入力!AE47,1,0)</f>
        <v>0</v>
      </c>
      <c r="AE47" s="46">
        <f>IF(①解答入力!D47=①解答入力!AF47,1,0)</f>
        <v>0</v>
      </c>
      <c r="AF47" s="46">
        <f>IF(①解答入力!D47=①解答入力!AG47,1,0)</f>
        <v>0</v>
      </c>
      <c r="AG47" s="46">
        <f>IF(①解答入力!D47=①解答入力!AH47,1,0)</f>
        <v>0</v>
      </c>
      <c r="AH47" s="46">
        <f>IF(①解答入力!D47=①解答入力!AI47,1,0)</f>
        <v>0</v>
      </c>
      <c r="AI47" s="46">
        <f>IF(①解答入力!D47=①解答入力!AJ47,1,0)</f>
        <v>0</v>
      </c>
      <c r="AJ47" s="87">
        <f>IF(①解答入力!D47=①解答入力!AK47,1,0)</f>
        <v>0</v>
      </c>
      <c r="AK47" s="46">
        <f>IF(①解答入力!D47=①解答入力!AL47,1,0)</f>
        <v>0</v>
      </c>
      <c r="AL47" s="46">
        <f>IF(①解答入力!D47=①解答入力!AM47,1,0)</f>
        <v>0</v>
      </c>
      <c r="AM47" s="46">
        <f>IF(①解答入力!D47=①解答入力!AN47,1,0)</f>
        <v>0</v>
      </c>
      <c r="AN47" s="46">
        <f>IF(①解答入力!D47=①解答入力!AO47,1,0)</f>
        <v>0</v>
      </c>
      <c r="AO47" s="46">
        <f>IF(①解答入力!D47=①解答入力!AP47,1,0)</f>
        <v>0</v>
      </c>
      <c r="AP47" s="87">
        <f>IF(①解答入力!D47=①解答入力!AQ47,1,0)</f>
        <v>0</v>
      </c>
      <c r="AQ47" s="107">
        <f>IF(①解答入力!D47=①解答入力!AR47,1,0)</f>
        <v>0</v>
      </c>
      <c r="AR47" s="66">
        <f t="shared" si="0"/>
        <v>0</v>
      </c>
      <c r="AS47" s="74">
        <f t="shared" si="1"/>
        <v>0</v>
      </c>
      <c r="AT47" s="74">
        <f t="shared" si="2"/>
        <v>40</v>
      </c>
      <c r="AU47" s="68">
        <f t="shared" si="3"/>
        <v>100</v>
      </c>
    </row>
    <row r="48" spans="1:47" ht="17.100000000000001" customHeight="1">
      <c r="A48" s="367"/>
      <c r="B48" s="392"/>
      <c r="C48" s="131">
        <v>45</v>
      </c>
      <c r="D48" s="45">
        <f>IF(①解答入力!D48=①解答入力!E48,1,0)</f>
        <v>0</v>
      </c>
      <c r="E48" s="46">
        <f>IF(①解答入力!D48=①解答入力!F48,1,0)</f>
        <v>0</v>
      </c>
      <c r="F48" s="46">
        <f>IF(①解答入力!D48=①解答入力!G48,1,0)</f>
        <v>0</v>
      </c>
      <c r="G48" s="46">
        <f>IF(①解答入力!D48=①解答入力!H48,1,0)</f>
        <v>0</v>
      </c>
      <c r="H48" s="46">
        <f>IF(①解答入力!D48=①解答入力!I48,1,0)</f>
        <v>0</v>
      </c>
      <c r="I48" s="46">
        <f>IF(①解答入力!D48=①解答入力!J48,1,0)</f>
        <v>0</v>
      </c>
      <c r="J48" s="46">
        <f>IF(①解答入力!D48=①解答入力!K48,1,0)</f>
        <v>0</v>
      </c>
      <c r="K48" s="46">
        <f>IF(①解答入力!D48=①解答入力!L48,1,0)</f>
        <v>0</v>
      </c>
      <c r="L48" s="46">
        <f>IF(①解答入力!D48=①解答入力!M48,1,0)</f>
        <v>0</v>
      </c>
      <c r="M48" s="46">
        <f>IF(①解答入力!D48=①解答入力!N48,1,0)</f>
        <v>0</v>
      </c>
      <c r="N48" s="46">
        <f>IF(①解答入力!D48=①解答入力!O48,1,0)</f>
        <v>0</v>
      </c>
      <c r="O48" s="46">
        <f>IF(①解答入力!D48=①解答入力!P48,1,0)</f>
        <v>0</v>
      </c>
      <c r="P48" s="46">
        <f>IF(①解答入力!D48=①解答入力!Q48,1,0)</f>
        <v>0</v>
      </c>
      <c r="Q48" s="46">
        <f>IF(①解答入力!D48=①解答入力!R48,1,0)</f>
        <v>0</v>
      </c>
      <c r="R48" s="46">
        <f>IF(①解答入力!D48=①解答入力!S48,1,0)</f>
        <v>0</v>
      </c>
      <c r="S48" s="46">
        <f>IF(①解答入力!D48=①解答入力!T48,1,0)</f>
        <v>0</v>
      </c>
      <c r="T48" s="46">
        <f>IF(①解答入力!D48=①解答入力!U48,1,0)</f>
        <v>0</v>
      </c>
      <c r="U48" s="46">
        <f>IF(①解答入力!D48=①解答入力!V48,1,0)</f>
        <v>0</v>
      </c>
      <c r="V48" s="46">
        <f>IF(①解答入力!D48=①解答入力!W48,1,0)</f>
        <v>0</v>
      </c>
      <c r="W48" s="46">
        <f>IF(①解答入力!D48=①解答入力!X48,1,0)</f>
        <v>0</v>
      </c>
      <c r="X48" s="46">
        <f>IF(①解答入力!D48=①解答入力!Y48,1,0)</f>
        <v>0</v>
      </c>
      <c r="Y48" s="46">
        <f>IF(①解答入力!D48=①解答入力!Z48,1,0)</f>
        <v>0</v>
      </c>
      <c r="Z48" s="46">
        <f>IF(①解答入力!D48=①解答入力!AA48,1,0)</f>
        <v>0</v>
      </c>
      <c r="AA48" s="46">
        <f>IF(①解答入力!D48=①解答入力!AB48,1,0)</f>
        <v>0</v>
      </c>
      <c r="AB48" s="46">
        <f>IF(①解答入力!D48=①解答入力!AC48,1,0)</f>
        <v>0</v>
      </c>
      <c r="AC48" s="46">
        <f>IF(①解答入力!D48=①解答入力!AD48,1,0)</f>
        <v>0</v>
      </c>
      <c r="AD48" s="46">
        <f>IF(①解答入力!D48=①解答入力!AE48,1,0)</f>
        <v>0</v>
      </c>
      <c r="AE48" s="46">
        <f>IF(①解答入力!D48=①解答入力!AF48,1,0)</f>
        <v>0</v>
      </c>
      <c r="AF48" s="46">
        <f>IF(①解答入力!D48=①解答入力!AG48,1,0)</f>
        <v>0</v>
      </c>
      <c r="AG48" s="46">
        <f>IF(①解答入力!D48=①解答入力!AH48,1,0)</f>
        <v>0</v>
      </c>
      <c r="AH48" s="46">
        <f>IF(①解答入力!D48=①解答入力!AI48,1,0)</f>
        <v>0</v>
      </c>
      <c r="AI48" s="46">
        <f>IF(①解答入力!D48=①解答入力!AJ48,1,0)</f>
        <v>0</v>
      </c>
      <c r="AJ48" s="87">
        <f>IF(①解答入力!D48=①解答入力!AK48,1,0)</f>
        <v>0</v>
      </c>
      <c r="AK48" s="46">
        <f>IF(①解答入力!D48=①解答入力!AL48,1,0)</f>
        <v>0</v>
      </c>
      <c r="AL48" s="46">
        <f>IF(①解答入力!D48=①解答入力!AM48,1,0)</f>
        <v>0</v>
      </c>
      <c r="AM48" s="46">
        <f>IF(①解答入力!D48=①解答入力!AN48,1,0)</f>
        <v>0</v>
      </c>
      <c r="AN48" s="46">
        <f>IF(①解答入力!D48=①解答入力!AO48,1,0)</f>
        <v>0</v>
      </c>
      <c r="AO48" s="46">
        <f>IF(①解答入力!D48=①解答入力!AP48,1,0)</f>
        <v>0</v>
      </c>
      <c r="AP48" s="87">
        <f>IF(①解答入力!D48=①解答入力!AQ48,1,0)</f>
        <v>0</v>
      </c>
      <c r="AQ48" s="107">
        <f>IF(①解答入力!D48=①解答入力!AR48,1,0)</f>
        <v>0</v>
      </c>
      <c r="AR48" s="66">
        <f>SUM(D48:AQ48)</f>
        <v>0</v>
      </c>
      <c r="AS48" s="74">
        <f t="shared" si="1"/>
        <v>0</v>
      </c>
      <c r="AT48" s="74">
        <f t="shared" si="2"/>
        <v>40</v>
      </c>
      <c r="AU48" s="68">
        <f t="shared" si="3"/>
        <v>100</v>
      </c>
    </row>
    <row r="49" spans="1:47" ht="17.100000000000001" customHeight="1">
      <c r="A49" s="367"/>
      <c r="B49" s="392"/>
      <c r="C49" s="131">
        <v>46</v>
      </c>
      <c r="D49" s="45">
        <f>IF(①解答入力!D49=①解答入力!E49,1,0)</f>
        <v>0</v>
      </c>
      <c r="E49" s="46">
        <f>IF(①解答入力!D49=①解答入力!F49,1,0)</f>
        <v>0</v>
      </c>
      <c r="F49" s="46">
        <f>IF(①解答入力!D49=①解答入力!G49,1,0)</f>
        <v>0</v>
      </c>
      <c r="G49" s="46">
        <f>IF(①解答入力!D49=①解答入力!H49,1,0)</f>
        <v>0</v>
      </c>
      <c r="H49" s="46">
        <f>IF(①解答入力!D49=①解答入力!I49,1,0)</f>
        <v>0</v>
      </c>
      <c r="I49" s="46">
        <f>IF(①解答入力!D49=①解答入力!J49,1,0)</f>
        <v>0</v>
      </c>
      <c r="J49" s="46">
        <f>IF(①解答入力!D49=①解答入力!K49,1,0)</f>
        <v>0</v>
      </c>
      <c r="K49" s="46">
        <f>IF(①解答入力!D49=①解答入力!L49,1,0)</f>
        <v>0</v>
      </c>
      <c r="L49" s="46">
        <f>IF(①解答入力!D49=①解答入力!M49,1,0)</f>
        <v>0</v>
      </c>
      <c r="M49" s="46">
        <f>IF(①解答入力!D49=①解答入力!N49,1,0)</f>
        <v>0</v>
      </c>
      <c r="N49" s="46">
        <f>IF(①解答入力!D49=①解答入力!O49,1,0)</f>
        <v>0</v>
      </c>
      <c r="O49" s="46">
        <f>IF(①解答入力!D49=①解答入力!P49,1,0)</f>
        <v>0</v>
      </c>
      <c r="P49" s="46">
        <f>IF(①解答入力!D49=①解答入力!Q49,1,0)</f>
        <v>0</v>
      </c>
      <c r="Q49" s="46">
        <f>IF(①解答入力!D49=①解答入力!R49,1,0)</f>
        <v>0</v>
      </c>
      <c r="R49" s="46">
        <f>IF(①解答入力!D49=①解答入力!S49,1,0)</f>
        <v>0</v>
      </c>
      <c r="S49" s="46">
        <f>IF(①解答入力!D49=①解答入力!T49,1,0)</f>
        <v>0</v>
      </c>
      <c r="T49" s="46">
        <f>IF(①解答入力!D49=①解答入力!U49,1,0)</f>
        <v>0</v>
      </c>
      <c r="U49" s="46">
        <f>IF(①解答入力!D49=①解答入力!V49,1,0)</f>
        <v>0</v>
      </c>
      <c r="V49" s="46">
        <f>IF(①解答入力!D49=①解答入力!W49,1,0)</f>
        <v>0</v>
      </c>
      <c r="W49" s="46">
        <f>IF(①解答入力!D49=①解答入力!X49,1,0)</f>
        <v>0</v>
      </c>
      <c r="X49" s="46">
        <f>IF(①解答入力!D49=①解答入力!Y49,1,0)</f>
        <v>0</v>
      </c>
      <c r="Y49" s="46">
        <f>IF(①解答入力!D49=①解答入力!Z49,1,0)</f>
        <v>0</v>
      </c>
      <c r="Z49" s="46">
        <f>IF(①解答入力!D49=①解答入力!AA49,1,0)</f>
        <v>0</v>
      </c>
      <c r="AA49" s="46">
        <f>IF(①解答入力!D49=①解答入力!AB49,1,0)</f>
        <v>0</v>
      </c>
      <c r="AB49" s="46">
        <f>IF(①解答入力!D49=①解答入力!AC49,1,0)</f>
        <v>0</v>
      </c>
      <c r="AC49" s="46">
        <f>IF(①解答入力!D49=①解答入力!AD49,1,0)</f>
        <v>0</v>
      </c>
      <c r="AD49" s="46">
        <f>IF(①解答入力!D49=①解答入力!AE49,1,0)</f>
        <v>0</v>
      </c>
      <c r="AE49" s="46">
        <f>IF(①解答入力!D49=①解答入力!AF49,1,0)</f>
        <v>0</v>
      </c>
      <c r="AF49" s="46">
        <f>IF(①解答入力!D49=①解答入力!AG49,1,0)</f>
        <v>0</v>
      </c>
      <c r="AG49" s="46">
        <f>IF(①解答入力!D49=①解答入力!AH49,1,0)</f>
        <v>0</v>
      </c>
      <c r="AH49" s="46">
        <f>IF(①解答入力!D49=①解答入力!AI49,1,0)</f>
        <v>0</v>
      </c>
      <c r="AI49" s="46">
        <f>IF(①解答入力!D49=①解答入力!AJ49,1,0)</f>
        <v>0</v>
      </c>
      <c r="AJ49" s="87">
        <f>IF(①解答入力!D49=①解答入力!AK49,1,0)</f>
        <v>0</v>
      </c>
      <c r="AK49" s="46">
        <f>IF(①解答入力!D49=①解答入力!AL49,1,0)</f>
        <v>0</v>
      </c>
      <c r="AL49" s="46">
        <f>IF(①解答入力!D49=①解答入力!AM49,1,0)</f>
        <v>0</v>
      </c>
      <c r="AM49" s="46">
        <f>IF(①解答入力!D49=①解答入力!AN49,1,0)</f>
        <v>0</v>
      </c>
      <c r="AN49" s="46">
        <f>IF(①解答入力!D49=①解答入力!AO49,1,0)</f>
        <v>0</v>
      </c>
      <c r="AO49" s="46">
        <f>IF(①解答入力!D49=①解答入力!AP49,1,0)</f>
        <v>0</v>
      </c>
      <c r="AP49" s="87">
        <f>IF(①解答入力!D49=①解答入力!AQ49,1,0)</f>
        <v>0</v>
      </c>
      <c r="AQ49" s="107">
        <f>IF(①解答入力!D49=①解答入力!AR49,1,0)</f>
        <v>0</v>
      </c>
      <c r="AR49" s="66">
        <f t="shared" si="0"/>
        <v>0</v>
      </c>
      <c r="AS49" s="74">
        <f t="shared" si="1"/>
        <v>0</v>
      </c>
      <c r="AT49" s="74">
        <f t="shared" si="2"/>
        <v>40</v>
      </c>
      <c r="AU49" s="68">
        <f t="shared" si="3"/>
        <v>100</v>
      </c>
    </row>
    <row r="50" spans="1:47" ht="17.100000000000001" customHeight="1">
      <c r="A50" s="367"/>
      <c r="B50" s="392"/>
      <c r="C50" s="131">
        <v>47</v>
      </c>
      <c r="D50" s="45">
        <f>IF(①解答入力!D50=①解答入力!E50,1,0)</f>
        <v>0</v>
      </c>
      <c r="E50" s="46">
        <f>IF(①解答入力!D50=①解答入力!F50,1,0)</f>
        <v>0</v>
      </c>
      <c r="F50" s="46">
        <f>IF(①解答入力!D50=①解答入力!G50,1,0)</f>
        <v>0</v>
      </c>
      <c r="G50" s="46">
        <f>IF(①解答入力!D50=①解答入力!H50,1,0)</f>
        <v>0</v>
      </c>
      <c r="H50" s="46">
        <f>IF(①解答入力!D50=①解答入力!I50,1,0)</f>
        <v>0</v>
      </c>
      <c r="I50" s="46">
        <f>IF(①解答入力!D50=①解答入力!J50,1,0)</f>
        <v>0</v>
      </c>
      <c r="J50" s="46">
        <f>IF(①解答入力!D50=①解答入力!K50,1,0)</f>
        <v>0</v>
      </c>
      <c r="K50" s="46">
        <f>IF(①解答入力!D50=①解答入力!L50,1,0)</f>
        <v>0</v>
      </c>
      <c r="L50" s="46">
        <f>IF(①解答入力!D50=①解答入力!M50,1,0)</f>
        <v>0</v>
      </c>
      <c r="M50" s="46">
        <f>IF(①解答入力!D50=①解答入力!N50,1,0)</f>
        <v>0</v>
      </c>
      <c r="N50" s="46">
        <f>IF(①解答入力!D50=①解答入力!O50,1,0)</f>
        <v>0</v>
      </c>
      <c r="O50" s="46">
        <f>IF(①解答入力!D50=①解答入力!P50,1,0)</f>
        <v>0</v>
      </c>
      <c r="P50" s="46">
        <f>IF(①解答入力!D50=①解答入力!Q50,1,0)</f>
        <v>0</v>
      </c>
      <c r="Q50" s="46">
        <f>IF(①解答入力!D50=①解答入力!R50,1,0)</f>
        <v>0</v>
      </c>
      <c r="R50" s="46">
        <f>IF(①解答入力!D50=①解答入力!S50,1,0)</f>
        <v>0</v>
      </c>
      <c r="S50" s="46">
        <f>IF(①解答入力!D50=①解答入力!T50,1,0)</f>
        <v>0</v>
      </c>
      <c r="T50" s="46">
        <f>IF(①解答入力!D50=①解答入力!U50,1,0)</f>
        <v>0</v>
      </c>
      <c r="U50" s="46">
        <f>IF(①解答入力!D50=①解答入力!V50,1,0)</f>
        <v>0</v>
      </c>
      <c r="V50" s="46">
        <f>IF(①解答入力!D50=①解答入力!W50,1,0)</f>
        <v>0</v>
      </c>
      <c r="W50" s="46">
        <f>IF(①解答入力!D50=①解答入力!X50,1,0)</f>
        <v>0</v>
      </c>
      <c r="X50" s="46">
        <f>IF(①解答入力!D50=①解答入力!Y50,1,0)</f>
        <v>0</v>
      </c>
      <c r="Y50" s="46">
        <f>IF(①解答入力!D50=①解答入力!Z50,1,0)</f>
        <v>0</v>
      </c>
      <c r="Z50" s="46">
        <f>IF(①解答入力!D50=①解答入力!AA50,1,0)</f>
        <v>0</v>
      </c>
      <c r="AA50" s="46">
        <f>IF(①解答入力!D50=①解答入力!AB50,1,0)</f>
        <v>0</v>
      </c>
      <c r="AB50" s="46">
        <f>IF(①解答入力!D50=①解答入力!AC50,1,0)</f>
        <v>0</v>
      </c>
      <c r="AC50" s="46">
        <f>IF(①解答入力!D50=①解答入力!AD50,1,0)</f>
        <v>0</v>
      </c>
      <c r="AD50" s="46">
        <f>IF(①解答入力!D50=①解答入力!AE50,1,0)</f>
        <v>0</v>
      </c>
      <c r="AE50" s="46">
        <f>IF(①解答入力!D50=①解答入力!AF50,1,0)</f>
        <v>0</v>
      </c>
      <c r="AF50" s="46">
        <f>IF(①解答入力!D50=①解答入力!AG50,1,0)</f>
        <v>0</v>
      </c>
      <c r="AG50" s="46">
        <f>IF(①解答入力!D50=①解答入力!AH50,1,0)</f>
        <v>0</v>
      </c>
      <c r="AH50" s="46">
        <f>IF(①解答入力!D50=①解答入力!AI50,1,0)</f>
        <v>0</v>
      </c>
      <c r="AI50" s="46">
        <f>IF(①解答入力!D50=①解答入力!AJ50,1,0)</f>
        <v>0</v>
      </c>
      <c r="AJ50" s="87">
        <f>IF(①解答入力!D50=①解答入力!AK50,1,0)</f>
        <v>0</v>
      </c>
      <c r="AK50" s="46">
        <f>IF(①解答入力!D50=①解答入力!AL50,1,0)</f>
        <v>0</v>
      </c>
      <c r="AL50" s="46">
        <f>IF(①解答入力!D50=①解答入力!AM50,1,0)</f>
        <v>0</v>
      </c>
      <c r="AM50" s="46">
        <f>IF(①解答入力!D50=①解答入力!AN50,1,0)</f>
        <v>0</v>
      </c>
      <c r="AN50" s="46">
        <f>IF(①解答入力!D50=①解答入力!AO50,1,0)</f>
        <v>0</v>
      </c>
      <c r="AO50" s="46">
        <f>IF(①解答入力!D50=①解答入力!AP50,1,0)</f>
        <v>0</v>
      </c>
      <c r="AP50" s="87">
        <f>IF(①解答入力!D50=①解答入力!AQ50,1,0)</f>
        <v>0</v>
      </c>
      <c r="AQ50" s="107">
        <f>IF(①解答入力!D50=①解答入力!AR50,1,0)</f>
        <v>0</v>
      </c>
      <c r="AR50" s="66">
        <f t="shared" si="0"/>
        <v>0</v>
      </c>
      <c r="AS50" s="74">
        <f t="shared" si="1"/>
        <v>0</v>
      </c>
      <c r="AT50" s="74">
        <f t="shared" si="2"/>
        <v>40</v>
      </c>
      <c r="AU50" s="68">
        <f t="shared" si="3"/>
        <v>100</v>
      </c>
    </row>
    <row r="51" spans="1:47" ht="17.100000000000001" customHeight="1">
      <c r="A51" s="367"/>
      <c r="B51" s="392"/>
      <c r="C51" s="131">
        <v>48</v>
      </c>
      <c r="D51" s="45">
        <f>IF(①解答入力!D51=①解答入力!E51,1,0)</f>
        <v>0</v>
      </c>
      <c r="E51" s="46">
        <f>IF(①解答入力!D51=①解答入力!F51,1,0)</f>
        <v>0</v>
      </c>
      <c r="F51" s="46">
        <f>IF(①解答入力!D51=①解答入力!G51,1,0)</f>
        <v>0</v>
      </c>
      <c r="G51" s="46">
        <f>IF(①解答入力!D51=①解答入力!H51,1,0)</f>
        <v>0</v>
      </c>
      <c r="H51" s="46">
        <f>IF(①解答入力!D51=①解答入力!I51,1,0)</f>
        <v>0</v>
      </c>
      <c r="I51" s="46">
        <f>IF(①解答入力!D51=①解答入力!J51,1,0)</f>
        <v>0</v>
      </c>
      <c r="J51" s="46">
        <f>IF(①解答入力!D51=①解答入力!K51,1,0)</f>
        <v>0</v>
      </c>
      <c r="K51" s="46">
        <f>IF(①解答入力!D51=①解答入力!L51,1,0)</f>
        <v>0</v>
      </c>
      <c r="L51" s="46">
        <f>IF(①解答入力!D51=①解答入力!M51,1,0)</f>
        <v>0</v>
      </c>
      <c r="M51" s="46">
        <f>IF(①解答入力!D51=①解答入力!N51,1,0)</f>
        <v>0</v>
      </c>
      <c r="N51" s="46">
        <f>IF(①解答入力!D51=①解答入力!O51,1,0)</f>
        <v>0</v>
      </c>
      <c r="O51" s="46">
        <f>IF(①解答入力!D51=①解答入力!P51,1,0)</f>
        <v>0</v>
      </c>
      <c r="P51" s="46">
        <f>IF(①解答入力!D51=①解答入力!Q51,1,0)</f>
        <v>0</v>
      </c>
      <c r="Q51" s="46">
        <f>IF(①解答入力!D51=①解答入力!R51,1,0)</f>
        <v>0</v>
      </c>
      <c r="R51" s="46">
        <f>IF(①解答入力!D51=①解答入力!S51,1,0)</f>
        <v>0</v>
      </c>
      <c r="S51" s="46">
        <f>IF(①解答入力!D51=①解答入力!T51,1,0)</f>
        <v>0</v>
      </c>
      <c r="T51" s="46">
        <f>IF(①解答入力!D51=①解答入力!U51,1,0)</f>
        <v>0</v>
      </c>
      <c r="U51" s="46">
        <f>IF(①解答入力!D51=①解答入力!V51,1,0)</f>
        <v>0</v>
      </c>
      <c r="V51" s="46">
        <f>IF(①解答入力!D51=①解答入力!W51,1,0)</f>
        <v>0</v>
      </c>
      <c r="W51" s="46">
        <f>IF(①解答入力!D51=①解答入力!X51,1,0)</f>
        <v>0</v>
      </c>
      <c r="X51" s="46">
        <f>IF(①解答入力!D51=①解答入力!Y51,1,0)</f>
        <v>0</v>
      </c>
      <c r="Y51" s="46">
        <f>IF(①解答入力!D51=①解答入力!Z51,1,0)</f>
        <v>0</v>
      </c>
      <c r="Z51" s="46">
        <f>IF(①解答入力!D51=①解答入力!AA51,1,0)</f>
        <v>0</v>
      </c>
      <c r="AA51" s="46">
        <f>IF(①解答入力!D51=①解答入力!AB51,1,0)</f>
        <v>0</v>
      </c>
      <c r="AB51" s="46">
        <f>IF(①解答入力!D51=①解答入力!AC51,1,0)</f>
        <v>0</v>
      </c>
      <c r="AC51" s="46">
        <f>IF(①解答入力!D51=①解答入力!AD51,1,0)</f>
        <v>0</v>
      </c>
      <c r="AD51" s="46">
        <f>IF(①解答入力!D51=①解答入力!AE51,1,0)</f>
        <v>0</v>
      </c>
      <c r="AE51" s="46">
        <f>IF(①解答入力!D51=①解答入力!AF51,1,0)</f>
        <v>0</v>
      </c>
      <c r="AF51" s="46">
        <f>IF(①解答入力!D51=①解答入力!AG51,1,0)</f>
        <v>0</v>
      </c>
      <c r="AG51" s="46">
        <f>IF(①解答入力!D51=①解答入力!AH51,1,0)</f>
        <v>0</v>
      </c>
      <c r="AH51" s="46">
        <f>IF(①解答入力!D51=①解答入力!AI51,1,0)</f>
        <v>0</v>
      </c>
      <c r="AI51" s="46">
        <f>IF(①解答入力!D51=①解答入力!AJ51,1,0)</f>
        <v>0</v>
      </c>
      <c r="AJ51" s="87">
        <f>IF(①解答入力!D51=①解答入力!AK51,1,0)</f>
        <v>0</v>
      </c>
      <c r="AK51" s="46">
        <f>IF(①解答入力!D51=①解答入力!AL51,1,0)</f>
        <v>0</v>
      </c>
      <c r="AL51" s="46">
        <f>IF(①解答入力!D51=①解答入力!AM51,1,0)</f>
        <v>0</v>
      </c>
      <c r="AM51" s="46">
        <f>IF(①解答入力!D51=①解答入力!AN51,1,0)</f>
        <v>0</v>
      </c>
      <c r="AN51" s="46">
        <f>IF(①解答入力!D51=①解答入力!AO51,1,0)</f>
        <v>0</v>
      </c>
      <c r="AO51" s="46">
        <f>IF(①解答入力!D51=①解答入力!AP51,1,0)</f>
        <v>0</v>
      </c>
      <c r="AP51" s="87">
        <f>IF(①解答入力!D51=①解答入力!AQ51,1,0)</f>
        <v>0</v>
      </c>
      <c r="AQ51" s="107">
        <f>IF(①解答入力!D51=①解答入力!AR51,1,0)</f>
        <v>0</v>
      </c>
      <c r="AR51" s="66">
        <f t="shared" si="0"/>
        <v>0</v>
      </c>
      <c r="AS51" s="74">
        <f t="shared" si="1"/>
        <v>0</v>
      </c>
      <c r="AT51" s="74">
        <f t="shared" si="2"/>
        <v>40</v>
      </c>
      <c r="AU51" s="68">
        <f t="shared" si="3"/>
        <v>100</v>
      </c>
    </row>
    <row r="52" spans="1:47" ht="17.100000000000001" customHeight="1">
      <c r="A52" s="367"/>
      <c r="B52" s="392"/>
      <c r="C52" s="131">
        <v>49</v>
      </c>
      <c r="D52" s="45">
        <f>IF(①解答入力!D52=①解答入力!E52,1,0)</f>
        <v>0</v>
      </c>
      <c r="E52" s="46">
        <f>IF(①解答入力!D52=①解答入力!F52,1,0)</f>
        <v>0</v>
      </c>
      <c r="F52" s="46">
        <f>IF(①解答入力!D52=①解答入力!G52,1,0)</f>
        <v>0</v>
      </c>
      <c r="G52" s="46">
        <f>IF(①解答入力!D52=①解答入力!H52,1,0)</f>
        <v>0</v>
      </c>
      <c r="H52" s="46">
        <f>IF(①解答入力!D52=①解答入力!I52,1,0)</f>
        <v>0</v>
      </c>
      <c r="I52" s="46">
        <f>IF(①解答入力!D52=①解答入力!J52,1,0)</f>
        <v>0</v>
      </c>
      <c r="J52" s="46">
        <f>IF(①解答入力!D52=①解答入力!K52,1,0)</f>
        <v>0</v>
      </c>
      <c r="K52" s="46">
        <f>IF(①解答入力!D52=①解答入力!L52,1,0)</f>
        <v>0</v>
      </c>
      <c r="L52" s="46">
        <f>IF(①解答入力!D52=①解答入力!M52,1,0)</f>
        <v>0</v>
      </c>
      <c r="M52" s="46">
        <f>IF(①解答入力!D52=①解答入力!N52,1,0)</f>
        <v>0</v>
      </c>
      <c r="N52" s="46">
        <f>IF(①解答入力!D52=①解答入力!O52,1,0)</f>
        <v>0</v>
      </c>
      <c r="O52" s="46">
        <f>IF(①解答入力!D52=①解答入力!P52,1,0)</f>
        <v>0</v>
      </c>
      <c r="P52" s="46">
        <f>IF(①解答入力!D52=①解答入力!Q52,1,0)</f>
        <v>0</v>
      </c>
      <c r="Q52" s="46">
        <f>IF(①解答入力!D52=①解答入力!R52,1,0)</f>
        <v>0</v>
      </c>
      <c r="R52" s="46">
        <f>IF(①解答入力!D52=①解答入力!S52,1,0)</f>
        <v>0</v>
      </c>
      <c r="S52" s="46">
        <f>IF(①解答入力!D52=①解答入力!T52,1,0)</f>
        <v>0</v>
      </c>
      <c r="T52" s="46">
        <f>IF(①解答入力!D52=①解答入力!U52,1,0)</f>
        <v>0</v>
      </c>
      <c r="U52" s="46">
        <f>IF(①解答入力!D52=①解答入力!V52,1,0)</f>
        <v>0</v>
      </c>
      <c r="V52" s="46">
        <f>IF(①解答入力!D52=①解答入力!W52,1,0)</f>
        <v>0</v>
      </c>
      <c r="W52" s="46">
        <f>IF(①解答入力!D52=①解答入力!X52,1,0)</f>
        <v>0</v>
      </c>
      <c r="X52" s="46">
        <f>IF(①解答入力!D52=①解答入力!Y52,1,0)</f>
        <v>0</v>
      </c>
      <c r="Y52" s="46">
        <f>IF(①解答入力!D52=①解答入力!Z52,1,0)</f>
        <v>0</v>
      </c>
      <c r="Z52" s="46">
        <f>IF(①解答入力!D52=①解答入力!AA52,1,0)</f>
        <v>0</v>
      </c>
      <c r="AA52" s="46">
        <f>IF(①解答入力!D52=①解答入力!AB52,1,0)</f>
        <v>0</v>
      </c>
      <c r="AB52" s="46">
        <f>IF(①解答入力!D52=①解答入力!AC52,1,0)</f>
        <v>0</v>
      </c>
      <c r="AC52" s="46">
        <f>IF(①解答入力!D52=①解答入力!AD52,1,0)</f>
        <v>0</v>
      </c>
      <c r="AD52" s="46">
        <f>IF(①解答入力!D52=①解答入力!AE52,1,0)</f>
        <v>0</v>
      </c>
      <c r="AE52" s="46">
        <f>IF(①解答入力!D52=①解答入力!AF52,1,0)</f>
        <v>0</v>
      </c>
      <c r="AF52" s="46">
        <f>IF(①解答入力!D52=①解答入力!AG52,1,0)</f>
        <v>0</v>
      </c>
      <c r="AG52" s="46">
        <f>IF(①解答入力!D52=①解答入力!AH52,1,0)</f>
        <v>0</v>
      </c>
      <c r="AH52" s="46">
        <f>IF(①解答入力!D52=①解答入力!AI52,1,0)</f>
        <v>0</v>
      </c>
      <c r="AI52" s="46">
        <f>IF(①解答入力!D52=①解答入力!AJ52,1,0)</f>
        <v>0</v>
      </c>
      <c r="AJ52" s="87">
        <f>IF(①解答入力!D52=①解答入力!AK52,1,0)</f>
        <v>0</v>
      </c>
      <c r="AK52" s="46">
        <f>IF(①解答入力!D52=①解答入力!AL52,1,0)</f>
        <v>0</v>
      </c>
      <c r="AL52" s="46">
        <f>IF(①解答入力!D52=①解答入力!AM52,1,0)</f>
        <v>0</v>
      </c>
      <c r="AM52" s="46">
        <f>IF(①解答入力!D52=①解答入力!AN52,1,0)</f>
        <v>0</v>
      </c>
      <c r="AN52" s="46">
        <f>IF(①解答入力!D52=①解答入力!AO52,1,0)</f>
        <v>0</v>
      </c>
      <c r="AO52" s="46">
        <f>IF(①解答入力!D52=①解答入力!AP52,1,0)</f>
        <v>0</v>
      </c>
      <c r="AP52" s="87">
        <f>IF(①解答入力!D52=①解答入力!AQ52,1,0)</f>
        <v>0</v>
      </c>
      <c r="AQ52" s="107">
        <f>IF(①解答入力!D52=①解答入力!AR52,1,0)</f>
        <v>0</v>
      </c>
      <c r="AR52" s="66">
        <f t="shared" si="0"/>
        <v>0</v>
      </c>
      <c r="AS52" s="74">
        <f t="shared" si="1"/>
        <v>0</v>
      </c>
      <c r="AT52" s="74">
        <f t="shared" si="2"/>
        <v>40</v>
      </c>
      <c r="AU52" s="68">
        <f t="shared" si="3"/>
        <v>100</v>
      </c>
    </row>
    <row r="53" spans="1:47" ht="17.100000000000001" customHeight="1">
      <c r="A53" s="367"/>
      <c r="B53" s="392"/>
      <c r="C53" s="131">
        <v>50</v>
      </c>
      <c r="D53" s="45">
        <f>IF(①解答入力!D53=①解答入力!E53,1,0)</f>
        <v>0</v>
      </c>
      <c r="E53" s="46">
        <f>IF(①解答入力!D53=①解答入力!F53,1,0)</f>
        <v>0</v>
      </c>
      <c r="F53" s="46">
        <f>IF(①解答入力!D53=①解答入力!G53,1,0)</f>
        <v>0</v>
      </c>
      <c r="G53" s="46">
        <f>IF(①解答入力!D53=①解答入力!H53,1,0)</f>
        <v>0</v>
      </c>
      <c r="H53" s="46">
        <f>IF(①解答入力!D53=①解答入力!I53,1,0)</f>
        <v>0</v>
      </c>
      <c r="I53" s="46">
        <f>IF(①解答入力!D53=①解答入力!J53,1,0)</f>
        <v>0</v>
      </c>
      <c r="J53" s="46">
        <f>IF(①解答入力!D53=①解答入力!K53,1,0)</f>
        <v>0</v>
      </c>
      <c r="K53" s="46">
        <f>IF(①解答入力!D53=①解答入力!L53,1,0)</f>
        <v>0</v>
      </c>
      <c r="L53" s="46">
        <f>IF(①解答入力!D53=①解答入力!M53,1,0)</f>
        <v>0</v>
      </c>
      <c r="M53" s="46">
        <f>IF(①解答入力!D53=①解答入力!N53,1,0)</f>
        <v>0</v>
      </c>
      <c r="N53" s="46">
        <f>IF(①解答入力!D53=①解答入力!O53,1,0)</f>
        <v>0</v>
      </c>
      <c r="O53" s="46">
        <f>IF(①解答入力!D53=①解答入力!P53,1,0)</f>
        <v>0</v>
      </c>
      <c r="P53" s="46">
        <f>IF(①解答入力!D53=①解答入力!Q53,1,0)</f>
        <v>0</v>
      </c>
      <c r="Q53" s="46">
        <f>IF(①解答入力!D53=①解答入力!R53,1,0)</f>
        <v>0</v>
      </c>
      <c r="R53" s="46">
        <f>IF(①解答入力!D53=①解答入力!S53,1,0)</f>
        <v>0</v>
      </c>
      <c r="S53" s="46">
        <f>IF(①解答入力!D53=①解答入力!T53,1,0)</f>
        <v>0</v>
      </c>
      <c r="T53" s="46">
        <f>IF(①解答入力!D53=①解答入力!U53,1,0)</f>
        <v>0</v>
      </c>
      <c r="U53" s="46">
        <f>IF(①解答入力!D53=①解答入力!V53,1,0)</f>
        <v>0</v>
      </c>
      <c r="V53" s="46">
        <f>IF(①解答入力!D53=①解答入力!W53,1,0)</f>
        <v>0</v>
      </c>
      <c r="W53" s="46">
        <f>IF(①解答入力!D53=①解答入力!X53,1,0)</f>
        <v>0</v>
      </c>
      <c r="X53" s="46">
        <f>IF(①解答入力!D53=①解答入力!Y53,1,0)</f>
        <v>0</v>
      </c>
      <c r="Y53" s="46">
        <f>IF(①解答入力!D53=①解答入力!Z53,1,0)</f>
        <v>0</v>
      </c>
      <c r="Z53" s="46">
        <f>IF(①解答入力!D53=①解答入力!AA53,1,0)</f>
        <v>0</v>
      </c>
      <c r="AA53" s="46">
        <f>IF(①解答入力!D53=①解答入力!AB53,1,0)</f>
        <v>0</v>
      </c>
      <c r="AB53" s="46">
        <f>IF(①解答入力!D53=①解答入力!AC53,1,0)</f>
        <v>0</v>
      </c>
      <c r="AC53" s="46">
        <f>IF(①解答入力!D53=①解答入力!AD53,1,0)</f>
        <v>0</v>
      </c>
      <c r="AD53" s="46">
        <f>IF(①解答入力!D53=①解答入力!AE53,1,0)</f>
        <v>0</v>
      </c>
      <c r="AE53" s="46">
        <f>IF(①解答入力!D53=①解答入力!AF53,1,0)</f>
        <v>0</v>
      </c>
      <c r="AF53" s="46">
        <f>IF(①解答入力!D53=①解答入力!AG53,1,0)</f>
        <v>0</v>
      </c>
      <c r="AG53" s="46">
        <f>IF(①解答入力!D53=①解答入力!AH53,1,0)</f>
        <v>0</v>
      </c>
      <c r="AH53" s="46">
        <f>IF(①解答入力!D53=①解答入力!AI53,1,0)</f>
        <v>0</v>
      </c>
      <c r="AI53" s="46">
        <f>IF(①解答入力!D53=①解答入力!AJ53,1,0)</f>
        <v>0</v>
      </c>
      <c r="AJ53" s="87">
        <f>IF(①解答入力!D53=①解答入力!AK53,1,0)</f>
        <v>0</v>
      </c>
      <c r="AK53" s="46">
        <f>IF(①解答入力!D53=①解答入力!AL53,1,0)</f>
        <v>0</v>
      </c>
      <c r="AL53" s="46">
        <f>IF(①解答入力!D53=①解答入力!AM53,1,0)</f>
        <v>0</v>
      </c>
      <c r="AM53" s="46">
        <f>IF(①解答入力!D53=①解答入力!AN53,1,0)</f>
        <v>0</v>
      </c>
      <c r="AN53" s="46">
        <f>IF(①解答入力!D53=①解答入力!AO53,1,0)</f>
        <v>0</v>
      </c>
      <c r="AO53" s="46">
        <f>IF(①解答入力!D53=①解答入力!AP53,1,0)</f>
        <v>0</v>
      </c>
      <c r="AP53" s="87">
        <f>IF(①解答入力!D53=①解答入力!AQ53,1,0)</f>
        <v>0</v>
      </c>
      <c r="AQ53" s="107">
        <f>IF(①解答入力!D53=①解答入力!AR53,1,0)</f>
        <v>0</v>
      </c>
      <c r="AR53" s="66">
        <f t="shared" si="0"/>
        <v>0</v>
      </c>
      <c r="AS53" s="74">
        <f t="shared" si="1"/>
        <v>0</v>
      </c>
      <c r="AT53" s="74">
        <f t="shared" si="2"/>
        <v>40</v>
      </c>
      <c r="AU53" s="68">
        <f t="shared" si="3"/>
        <v>100</v>
      </c>
    </row>
    <row r="54" spans="1:47" ht="17.100000000000001" customHeight="1">
      <c r="A54" s="367"/>
      <c r="B54" s="392"/>
      <c r="C54" s="131">
        <v>51</v>
      </c>
      <c r="D54" s="45">
        <f>IF(①解答入力!D54=①解答入力!E54,1,0)</f>
        <v>0</v>
      </c>
      <c r="E54" s="46">
        <f>IF(①解答入力!D54=①解答入力!F54,1,0)</f>
        <v>0</v>
      </c>
      <c r="F54" s="46">
        <f>IF(①解答入力!D54=①解答入力!G54,1,0)</f>
        <v>0</v>
      </c>
      <c r="G54" s="46">
        <f>IF(①解答入力!D54=①解答入力!H54,1,0)</f>
        <v>0</v>
      </c>
      <c r="H54" s="46">
        <f>IF(①解答入力!D54=①解答入力!I54,1,0)</f>
        <v>0</v>
      </c>
      <c r="I54" s="46">
        <f>IF(①解答入力!D54=①解答入力!J54,1,0)</f>
        <v>0</v>
      </c>
      <c r="J54" s="46">
        <f>IF(①解答入力!D54=①解答入力!K54,1,0)</f>
        <v>0</v>
      </c>
      <c r="K54" s="46">
        <f>IF(①解答入力!D54=①解答入力!L54,1,0)</f>
        <v>0</v>
      </c>
      <c r="L54" s="46">
        <f>IF(①解答入力!D54=①解答入力!M54,1,0)</f>
        <v>0</v>
      </c>
      <c r="M54" s="46">
        <f>IF(①解答入力!D54=①解答入力!N54,1,0)</f>
        <v>0</v>
      </c>
      <c r="N54" s="46">
        <f>IF(①解答入力!D54=①解答入力!O54,1,0)</f>
        <v>0</v>
      </c>
      <c r="O54" s="46">
        <f>IF(①解答入力!D54=①解答入力!P54,1,0)</f>
        <v>0</v>
      </c>
      <c r="P54" s="46">
        <f>IF(①解答入力!D54=①解答入力!Q54,1,0)</f>
        <v>0</v>
      </c>
      <c r="Q54" s="46">
        <f>IF(①解答入力!D54=①解答入力!R54,1,0)</f>
        <v>0</v>
      </c>
      <c r="R54" s="46">
        <f>IF(①解答入力!D54=①解答入力!S54,1,0)</f>
        <v>0</v>
      </c>
      <c r="S54" s="46">
        <f>IF(①解答入力!D54=①解答入力!T54,1,0)</f>
        <v>0</v>
      </c>
      <c r="T54" s="46">
        <f>IF(①解答入力!D54=①解答入力!U54,1,0)</f>
        <v>0</v>
      </c>
      <c r="U54" s="46">
        <f>IF(①解答入力!D54=①解答入力!V54,1,0)</f>
        <v>0</v>
      </c>
      <c r="V54" s="46">
        <f>IF(①解答入力!D54=①解答入力!W54,1,0)</f>
        <v>0</v>
      </c>
      <c r="W54" s="46">
        <f>IF(①解答入力!D54=①解答入力!X54,1,0)</f>
        <v>0</v>
      </c>
      <c r="X54" s="46">
        <f>IF(①解答入力!D54=①解答入力!Y54,1,0)</f>
        <v>0</v>
      </c>
      <c r="Y54" s="46">
        <f>IF(①解答入力!D54=①解答入力!Z54,1,0)</f>
        <v>0</v>
      </c>
      <c r="Z54" s="46">
        <f>IF(①解答入力!D54=①解答入力!AA54,1,0)</f>
        <v>0</v>
      </c>
      <c r="AA54" s="46">
        <f>IF(①解答入力!D54=①解答入力!AB54,1,0)</f>
        <v>0</v>
      </c>
      <c r="AB54" s="46">
        <f>IF(①解答入力!D54=①解答入力!AC54,1,0)</f>
        <v>0</v>
      </c>
      <c r="AC54" s="46">
        <f>IF(①解答入力!D54=①解答入力!AD54,1,0)</f>
        <v>0</v>
      </c>
      <c r="AD54" s="46">
        <f>IF(①解答入力!D54=①解答入力!AE54,1,0)</f>
        <v>0</v>
      </c>
      <c r="AE54" s="46">
        <f>IF(①解答入力!D54=①解答入力!AF54,1,0)</f>
        <v>0</v>
      </c>
      <c r="AF54" s="46">
        <f>IF(①解答入力!D54=①解答入力!AG54,1,0)</f>
        <v>0</v>
      </c>
      <c r="AG54" s="46">
        <f>IF(①解答入力!D54=①解答入力!AH54,1,0)</f>
        <v>0</v>
      </c>
      <c r="AH54" s="46">
        <f>IF(①解答入力!D54=①解答入力!AI54,1,0)</f>
        <v>0</v>
      </c>
      <c r="AI54" s="46">
        <f>IF(①解答入力!D54=①解答入力!AJ54,1,0)</f>
        <v>0</v>
      </c>
      <c r="AJ54" s="87">
        <f>IF(①解答入力!D54=①解答入力!AK54,1,0)</f>
        <v>0</v>
      </c>
      <c r="AK54" s="46">
        <f>IF(①解答入力!D54=①解答入力!AL54,1,0)</f>
        <v>0</v>
      </c>
      <c r="AL54" s="46">
        <f>IF(①解答入力!D54=①解答入力!AM54,1,0)</f>
        <v>0</v>
      </c>
      <c r="AM54" s="46">
        <f>IF(①解答入力!D54=①解答入力!AN54,1,0)</f>
        <v>0</v>
      </c>
      <c r="AN54" s="46">
        <f>IF(①解答入力!D54=①解答入力!AO54,1,0)</f>
        <v>0</v>
      </c>
      <c r="AO54" s="46">
        <f>IF(①解答入力!D54=①解答入力!AP54,1,0)</f>
        <v>0</v>
      </c>
      <c r="AP54" s="87">
        <f>IF(①解答入力!D54=①解答入力!AQ54,1,0)</f>
        <v>0</v>
      </c>
      <c r="AQ54" s="107">
        <f>IF(①解答入力!D54=①解答入力!AR54,1,0)</f>
        <v>0</v>
      </c>
      <c r="AR54" s="66">
        <f t="shared" si="0"/>
        <v>0</v>
      </c>
      <c r="AS54" s="74">
        <f t="shared" si="1"/>
        <v>0</v>
      </c>
      <c r="AT54" s="74">
        <f t="shared" si="2"/>
        <v>40</v>
      </c>
      <c r="AU54" s="68">
        <f t="shared" si="3"/>
        <v>100</v>
      </c>
    </row>
    <row r="55" spans="1:47" ht="17.100000000000001" customHeight="1">
      <c r="A55" s="367"/>
      <c r="B55" s="392"/>
      <c r="C55" s="131">
        <v>52</v>
      </c>
      <c r="D55" s="45">
        <f>IF(①解答入力!D55=①解答入力!E55,1,0)</f>
        <v>0</v>
      </c>
      <c r="E55" s="46">
        <f>IF(①解答入力!D55=①解答入力!F55,1,0)</f>
        <v>0</v>
      </c>
      <c r="F55" s="46">
        <f>IF(①解答入力!D55=①解答入力!G55,1,0)</f>
        <v>0</v>
      </c>
      <c r="G55" s="46">
        <f>IF(①解答入力!D55=①解答入力!H55,1,0)</f>
        <v>0</v>
      </c>
      <c r="H55" s="46">
        <f>IF(①解答入力!D55=①解答入力!I55,1,0)</f>
        <v>0</v>
      </c>
      <c r="I55" s="46">
        <f>IF(①解答入力!D55=①解答入力!J55,1,0)</f>
        <v>0</v>
      </c>
      <c r="J55" s="46">
        <f>IF(①解答入力!D55=①解答入力!K55,1,0)</f>
        <v>0</v>
      </c>
      <c r="K55" s="46">
        <f>IF(①解答入力!D55=①解答入力!L55,1,0)</f>
        <v>0</v>
      </c>
      <c r="L55" s="46">
        <f>IF(①解答入力!D55=①解答入力!M55,1,0)</f>
        <v>0</v>
      </c>
      <c r="M55" s="46">
        <f>IF(①解答入力!D55=①解答入力!N55,1,0)</f>
        <v>0</v>
      </c>
      <c r="N55" s="46">
        <f>IF(①解答入力!D55=①解答入力!O55,1,0)</f>
        <v>0</v>
      </c>
      <c r="O55" s="46">
        <f>IF(①解答入力!D55=①解答入力!P55,1,0)</f>
        <v>0</v>
      </c>
      <c r="P55" s="46">
        <f>IF(①解答入力!D55=①解答入力!Q55,1,0)</f>
        <v>0</v>
      </c>
      <c r="Q55" s="46">
        <f>IF(①解答入力!D55=①解答入力!R55,1,0)</f>
        <v>0</v>
      </c>
      <c r="R55" s="46">
        <f>IF(①解答入力!D55=①解答入力!S55,1,0)</f>
        <v>0</v>
      </c>
      <c r="S55" s="46">
        <f>IF(①解答入力!D55=①解答入力!T55,1,0)</f>
        <v>0</v>
      </c>
      <c r="T55" s="46">
        <f>IF(①解答入力!D55=①解答入力!U55,1,0)</f>
        <v>0</v>
      </c>
      <c r="U55" s="46">
        <f>IF(①解答入力!D55=①解答入力!V55,1,0)</f>
        <v>0</v>
      </c>
      <c r="V55" s="46">
        <f>IF(①解答入力!D55=①解答入力!W55,1,0)</f>
        <v>0</v>
      </c>
      <c r="W55" s="46">
        <f>IF(①解答入力!D55=①解答入力!X55,1,0)</f>
        <v>0</v>
      </c>
      <c r="X55" s="46">
        <f>IF(①解答入力!D55=①解答入力!Y55,1,0)</f>
        <v>0</v>
      </c>
      <c r="Y55" s="46">
        <f>IF(①解答入力!D55=①解答入力!Z55,1,0)</f>
        <v>0</v>
      </c>
      <c r="Z55" s="46">
        <f>IF(①解答入力!D55=①解答入力!AA55,1,0)</f>
        <v>0</v>
      </c>
      <c r="AA55" s="46">
        <f>IF(①解答入力!D55=①解答入力!AB55,1,0)</f>
        <v>0</v>
      </c>
      <c r="AB55" s="46">
        <f>IF(①解答入力!D55=①解答入力!AC55,1,0)</f>
        <v>0</v>
      </c>
      <c r="AC55" s="46">
        <f>IF(①解答入力!D55=①解答入力!AD55,1,0)</f>
        <v>0</v>
      </c>
      <c r="AD55" s="46">
        <f>IF(①解答入力!D55=①解答入力!AE55,1,0)</f>
        <v>0</v>
      </c>
      <c r="AE55" s="46">
        <f>IF(①解答入力!D55=①解答入力!AF55,1,0)</f>
        <v>0</v>
      </c>
      <c r="AF55" s="46">
        <f>IF(①解答入力!D55=①解答入力!AG55,1,0)</f>
        <v>0</v>
      </c>
      <c r="AG55" s="46">
        <f>IF(①解答入力!D55=①解答入力!AH55,1,0)</f>
        <v>0</v>
      </c>
      <c r="AH55" s="46">
        <f>IF(①解答入力!D55=①解答入力!AI55,1,0)</f>
        <v>0</v>
      </c>
      <c r="AI55" s="46">
        <f>IF(①解答入力!D55=①解答入力!AJ55,1,0)</f>
        <v>0</v>
      </c>
      <c r="AJ55" s="87">
        <f>IF(①解答入力!D55=①解答入力!AK55,1,0)</f>
        <v>0</v>
      </c>
      <c r="AK55" s="46">
        <f>IF(①解答入力!D55=①解答入力!AL55,1,0)</f>
        <v>0</v>
      </c>
      <c r="AL55" s="46">
        <f>IF(①解答入力!D55=①解答入力!AM55,1,0)</f>
        <v>0</v>
      </c>
      <c r="AM55" s="46">
        <f>IF(①解答入力!D55=①解答入力!AN55,1,0)</f>
        <v>0</v>
      </c>
      <c r="AN55" s="46">
        <f>IF(①解答入力!D55=①解答入力!AO55,1,0)</f>
        <v>0</v>
      </c>
      <c r="AO55" s="46">
        <f>IF(①解答入力!D55=①解答入力!AP55,1,0)</f>
        <v>0</v>
      </c>
      <c r="AP55" s="87">
        <f>IF(①解答入力!D55=①解答入力!AQ55,1,0)</f>
        <v>0</v>
      </c>
      <c r="AQ55" s="107">
        <f>IF(①解答入力!D55=①解答入力!AR55,1,0)</f>
        <v>0</v>
      </c>
      <c r="AR55" s="66">
        <f t="shared" si="0"/>
        <v>0</v>
      </c>
      <c r="AS55" s="74">
        <f t="shared" si="1"/>
        <v>0</v>
      </c>
      <c r="AT55" s="74">
        <f t="shared" si="2"/>
        <v>40</v>
      </c>
      <c r="AU55" s="68">
        <f t="shared" si="3"/>
        <v>100</v>
      </c>
    </row>
    <row r="56" spans="1:47" ht="17.100000000000001" customHeight="1">
      <c r="A56" s="367"/>
      <c r="B56" s="392"/>
      <c r="C56" s="131">
        <v>53</v>
      </c>
      <c r="D56" s="45">
        <f>IF(①解答入力!D56=①解答入力!E56,1,0)</f>
        <v>0</v>
      </c>
      <c r="E56" s="46">
        <f>IF(①解答入力!D56=①解答入力!F56,1,0)</f>
        <v>0</v>
      </c>
      <c r="F56" s="46">
        <f>IF(①解答入力!D56=①解答入力!G56,1,0)</f>
        <v>0</v>
      </c>
      <c r="G56" s="46">
        <f>IF(①解答入力!D56=①解答入力!H56,1,0)</f>
        <v>0</v>
      </c>
      <c r="H56" s="46">
        <f>IF(①解答入力!D56=①解答入力!I56,1,0)</f>
        <v>0</v>
      </c>
      <c r="I56" s="46">
        <f>IF(①解答入力!D56=①解答入力!J56,1,0)</f>
        <v>0</v>
      </c>
      <c r="J56" s="46">
        <f>IF(①解答入力!D56=①解答入力!K56,1,0)</f>
        <v>0</v>
      </c>
      <c r="K56" s="46">
        <f>IF(①解答入力!D56=①解答入力!L56,1,0)</f>
        <v>0</v>
      </c>
      <c r="L56" s="46">
        <f>IF(①解答入力!D56=①解答入力!M56,1,0)</f>
        <v>0</v>
      </c>
      <c r="M56" s="46">
        <f>IF(①解答入力!D56=①解答入力!N56,1,0)</f>
        <v>0</v>
      </c>
      <c r="N56" s="46">
        <f>IF(①解答入力!D56=①解答入力!O56,1,0)</f>
        <v>0</v>
      </c>
      <c r="O56" s="46">
        <f>IF(①解答入力!D56=①解答入力!P56,1,0)</f>
        <v>0</v>
      </c>
      <c r="P56" s="46">
        <f>IF(①解答入力!D56=①解答入力!Q56,1,0)</f>
        <v>0</v>
      </c>
      <c r="Q56" s="46">
        <f>IF(①解答入力!D56=①解答入力!R56,1,0)</f>
        <v>0</v>
      </c>
      <c r="R56" s="46">
        <f>IF(①解答入力!D56=①解答入力!S56,1,0)</f>
        <v>0</v>
      </c>
      <c r="S56" s="46">
        <f>IF(①解答入力!D56=①解答入力!T56,1,0)</f>
        <v>0</v>
      </c>
      <c r="T56" s="46">
        <f>IF(①解答入力!D56=①解答入力!U56,1,0)</f>
        <v>0</v>
      </c>
      <c r="U56" s="46">
        <f>IF(①解答入力!D56=①解答入力!V56,1,0)</f>
        <v>0</v>
      </c>
      <c r="V56" s="46">
        <f>IF(①解答入力!D56=①解答入力!W56,1,0)</f>
        <v>0</v>
      </c>
      <c r="W56" s="46">
        <f>IF(①解答入力!D56=①解答入力!X56,1,0)</f>
        <v>0</v>
      </c>
      <c r="X56" s="46">
        <f>IF(①解答入力!D56=①解答入力!Y56,1,0)</f>
        <v>0</v>
      </c>
      <c r="Y56" s="46">
        <f>IF(①解答入力!D56=①解答入力!Z56,1,0)</f>
        <v>0</v>
      </c>
      <c r="Z56" s="46">
        <f>IF(①解答入力!D56=①解答入力!AA56,1,0)</f>
        <v>0</v>
      </c>
      <c r="AA56" s="46">
        <f>IF(①解答入力!D56=①解答入力!AB56,1,0)</f>
        <v>0</v>
      </c>
      <c r="AB56" s="46">
        <f>IF(①解答入力!D56=①解答入力!AC56,1,0)</f>
        <v>0</v>
      </c>
      <c r="AC56" s="46">
        <f>IF(①解答入力!D56=①解答入力!AD56,1,0)</f>
        <v>0</v>
      </c>
      <c r="AD56" s="46">
        <f>IF(①解答入力!D56=①解答入力!AE56,1,0)</f>
        <v>0</v>
      </c>
      <c r="AE56" s="46">
        <f>IF(①解答入力!D56=①解答入力!AF56,1,0)</f>
        <v>0</v>
      </c>
      <c r="AF56" s="46">
        <f>IF(①解答入力!D56=①解答入力!AG56,1,0)</f>
        <v>0</v>
      </c>
      <c r="AG56" s="46">
        <f>IF(①解答入力!D56=①解答入力!AH56,1,0)</f>
        <v>0</v>
      </c>
      <c r="AH56" s="46">
        <f>IF(①解答入力!D56=①解答入力!AI56,1,0)</f>
        <v>0</v>
      </c>
      <c r="AI56" s="46">
        <f>IF(①解答入力!D56=①解答入力!AJ56,1,0)</f>
        <v>0</v>
      </c>
      <c r="AJ56" s="87">
        <f>IF(①解答入力!D56=①解答入力!AK56,1,0)</f>
        <v>0</v>
      </c>
      <c r="AK56" s="46">
        <f>IF(①解答入力!D56=①解答入力!AL56,1,0)</f>
        <v>0</v>
      </c>
      <c r="AL56" s="46">
        <f>IF(①解答入力!D56=①解答入力!AM56,1,0)</f>
        <v>0</v>
      </c>
      <c r="AM56" s="46">
        <f>IF(①解答入力!D56=①解答入力!AN56,1,0)</f>
        <v>0</v>
      </c>
      <c r="AN56" s="46">
        <f>IF(①解答入力!D56=①解答入力!AO56,1,0)</f>
        <v>0</v>
      </c>
      <c r="AO56" s="46">
        <f>IF(①解答入力!D56=①解答入力!AP56,1,0)</f>
        <v>0</v>
      </c>
      <c r="AP56" s="87">
        <f>IF(①解答入力!D56=①解答入力!AQ56,1,0)</f>
        <v>0</v>
      </c>
      <c r="AQ56" s="107">
        <f>IF(①解答入力!D56=①解答入力!AR56,1,0)</f>
        <v>0</v>
      </c>
      <c r="AR56" s="66">
        <f t="shared" si="0"/>
        <v>0</v>
      </c>
      <c r="AS56" s="74">
        <f t="shared" si="1"/>
        <v>0</v>
      </c>
      <c r="AT56" s="74">
        <f t="shared" si="2"/>
        <v>40</v>
      </c>
      <c r="AU56" s="68">
        <f t="shared" si="3"/>
        <v>100</v>
      </c>
    </row>
    <row r="57" spans="1:47" ht="17.100000000000001" customHeight="1">
      <c r="A57" s="367"/>
      <c r="B57" s="392"/>
      <c r="C57" s="131">
        <v>54</v>
      </c>
      <c r="D57" s="45">
        <f>IF(①解答入力!D57=①解答入力!E57,1,0)</f>
        <v>0</v>
      </c>
      <c r="E57" s="46">
        <f>IF(①解答入力!D57=①解答入力!F57,1,0)</f>
        <v>0</v>
      </c>
      <c r="F57" s="46">
        <f>IF(①解答入力!D57=①解答入力!G57,1,0)</f>
        <v>0</v>
      </c>
      <c r="G57" s="46">
        <f>IF(①解答入力!D57=①解答入力!H57,1,0)</f>
        <v>0</v>
      </c>
      <c r="H57" s="46">
        <f>IF(①解答入力!D57=①解答入力!I57,1,0)</f>
        <v>0</v>
      </c>
      <c r="I57" s="46">
        <f>IF(①解答入力!D57=①解答入力!J57,1,0)</f>
        <v>0</v>
      </c>
      <c r="J57" s="46">
        <f>IF(①解答入力!D57=①解答入力!K57,1,0)</f>
        <v>0</v>
      </c>
      <c r="K57" s="46">
        <f>IF(①解答入力!D57=①解答入力!L57,1,0)</f>
        <v>0</v>
      </c>
      <c r="L57" s="46">
        <f>IF(①解答入力!D57=①解答入力!M57,1,0)</f>
        <v>0</v>
      </c>
      <c r="M57" s="46">
        <f>IF(①解答入力!D57=①解答入力!N57,1,0)</f>
        <v>0</v>
      </c>
      <c r="N57" s="46">
        <f>IF(①解答入力!D57=①解答入力!O57,1,0)</f>
        <v>0</v>
      </c>
      <c r="O57" s="46">
        <f>IF(①解答入力!D57=①解答入力!P57,1,0)</f>
        <v>0</v>
      </c>
      <c r="P57" s="46">
        <f>IF(①解答入力!D57=①解答入力!Q57,1,0)</f>
        <v>0</v>
      </c>
      <c r="Q57" s="46">
        <f>IF(①解答入力!D57=①解答入力!R57,1,0)</f>
        <v>0</v>
      </c>
      <c r="R57" s="46">
        <f>IF(①解答入力!D57=①解答入力!S57,1,0)</f>
        <v>0</v>
      </c>
      <c r="S57" s="46">
        <f>IF(①解答入力!D57=①解答入力!T57,1,0)</f>
        <v>0</v>
      </c>
      <c r="T57" s="46">
        <f>IF(①解答入力!D57=①解答入力!U57,1,0)</f>
        <v>0</v>
      </c>
      <c r="U57" s="46">
        <f>IF(①解答入力!D57=①解答入力!V57,1,0)</f>
        <v>0</v>
      </c>
      <c r="V57" s="46">
        <f>IF(①解答入力!D57=①解答入力!W57,1,0)</f>
        <v>0</v>
      </c>
      <c r="W57" s="46">
        <f>IF(①解答入力!D57=①解答入力!X57,1,0)</f>
        <v>0</v>
      </c>
      <c r="X57" s="46">
        <f>IF(①解答入力!D57=①解答入力!Y57,1,0)</f>
        <v>0</v>
      </c>
      <c r="Y57" s="46">
        <f>IF(①解答入力!D57=①解答入力!Z57,1,0)</f>
        <v>0</v>
      </c>
      <c r="Z57" s="46">
        <f>IF(①解答入力!D57=①解答入力!AA57,1,0)</f>
        <v>0</v>
      </c>
      <c r="AA57" s="46">
        <f>IF(①解答入力!D57=①解答入力!AB57,1,0)</f>
        <v>0</v>
      </c>
      <c r="AB57" s="46">
        <f>IF(①解答入力!D57=①解答入力!AC57,1,0)</f>
        <v>0</v>
      </c>
      <c r="AC57" s="46">
        <f>IF(①解答入力!D57=①解答入力!AD57,1,0)</f>
        <v>0</v>
      </c>
      <c r="AD57" s="46">
        <f>IF(①解答入力!D57=①解答入力!AE57,1,0)</f>
        <v>0</v>
      </c>
      <c r="AE57" s="46">
        <f>IF(①解答入力!D57=①解答入力!AF57,1,0)</f>
        <v>0</v>
      </c>
      <c r="AF57" s="46">
        <f>IF(①解答入力!D57=①解答入力!AG57,1,0)</f>
        <v>0</v>
      </c>
      <c r="AG57" s="46">
        <f>IF(①解答入力!D57=①解答入力!AH57,1,0)</f>
        <v>0</v>
      </c>
      <c r="AH57" s="46">
        <f>IF(①解答入力!D57=①解答入力!AI57,1,0)</f>
        <v>0</v>
      </c>
      <c r="AI57" s="46">
        <f>IF(①解答入力!D57=①解答入力!AJ57,1,0)</f>
        <v>0</v>
      </c>
      <c r="AJ57" s="87">
        <f>IF(①解答入力!D57=①解答入力!AK57,1,0)</f>
        <v>0</v>
      </c>
      <c r="AK57" s="46">
        <f>IF(①解答入力!D57=①解答入力!AL57,1,0)</f>
        <v>0</v>
      </c>
      <c r="AL57" s="46">
        <f>IF(①解答入力!D57=①解答入力!AM57,1,0)</f>
        <v>0</v>
      </c>
      <c r="AM57" s="46">
        <f>IF(①解答入力!D57=①解答入力!AN57,1,0)</f>
        <v>0</v>
      </c>
      <c r="AN57" s="46">
        <f>IF(①解答入力!D57=①解答入力!AO57,1,0)</f>
        <v>0</v>
      </c>
      <c r="AO57" s="46">
        <f>IF(①解答入力!D57=①解答入力!AP57,1,0)</f>
        <v>0</v>
      </c>
      <c r="AP57" s="87">
        <f>IF(①解答入力!D57=①解答入力!AQ57,1,0)</f>
        <v>0</v>
      </c>
      <c r="AQ57" s="107">
        <f>IF(①解答入力!D57=①解答入力!AR57,1,0)</f>
        <v>0</v>
      </c>
      <c r="AR57" s="66">
        <f t="shared" si="0"/>
        <v>0</v>
      </c>
      <c r="AS57" s="74">
        <f t="shared" si="1"/>
        <v>0</v>
      </c>
      <c r="AT57" s="74">
        <f t="shared" si="2"/>
        <v>40</v>
      </c>
      <c r="AU57" s="68">
        <f t="shared" si="3"/>
        <v>100</v>
      </c>
    </row>
    <row r="58" spans="1:47" ht="17.100000000000001" customHeight="1">
      <c r="A58" s="367"/>
      <c r="B58" s="392"/>
      <c r="C58" s="131">
        <v>55</v>
      </c>
      <c r="D58" s="45">
        <f>IF(①解答入力!D58=①解答入力!E58,1,0)</f>
        <v>0</v>
      </c>
      <c r="E58" s="46">
        <f>IF(①解答入力!D58=①解答入力!F58,1,0)</f>
        <v>0</v>
      </c>
      <c r="F58" s="46">
        <f>IF(①解答入力!D58=①解答入力!G58,1,0)</f>
        <v>0</v>
      </c>
      <c r="G58" s="46">
        <f>IF(①解答入力!D58=①解答入力!H58,1,0)</f>
        <v>0</v>
      </c>
      <c r="H58" s="46">
        <f>IF(①解答入力!D58=①解答入力!I58,1,0)</f>
        <v>0</v>
      </c>
      <c r="I58" s="46">
        <f>IF(①解答入力!D58=①解答入力!J58,1,0)</f>
        <v>0</v>
      </c>
      <c r="J58" s="46">
        <f>IF(①解答入力!D58=①解答入力!K58,1,0)</f>
        <v>0</v>
      </c>
      <c r="K58" s="46">
        <f>IF(①解答入力!D58=①解答入力!L58,1,0)</f>
        <v>0</v>
      </c>
      <c r="L58" s="46">
        <f>IF(①解答入力!D58=①解答入力!M58,1,0)</f>
        <v>0</v>
      </c>
      <c r="M58" s="46">
        <f>IF(①解答入力!D58=①解答入力!N58,1,0)</f>
        <v>0</v>
      </c>
      <c r="N58" s="46">
        <f>IF(①解答入力!D58=①解答入力!O58,1,0)</f>
        <v>0</v>
      </c>
      <c r="O58" s="46">
        <f>IF(①解答入力!D58=①解答入力!P58,1,0)</f>
        <v>0</v>
      </c>
      <c r="P58" s="46">
        <f>IF(①解答入力!D58=①解答入力!Q58,1,0)</f>
        <v>0</v>
      </c>
      <c r="Q58" s="46">
        <f>IF(①解答入力!D58=①解答入力!R58,1,0)</f>
        <v>0</v>
      </c>
      <c r="R58" s="46">
        <f>IF(①解答入力!D58=①解答入力!S58,1,0)</f>
        <v>0</v>
      </c>
      <c r="S58" s="46">
        <f>IF(①解答入力!D58=①解答入力!T58,1,0)</f>
        <v>0</v>
      </c>
      <c r="T58" s="46">
        <f>IF(①解答入力!D58=①解答入力!U58,1,0)</f>
        <v>0</v>
      </c>
      <c r="U58" s="46">
        <f>IF(①解答入力!D58=①解答入力!V58,1,0)</f>
        <v>0</v>
      </c>
      <c r="V58" s="46">
        <f>IF(①解答入力!D58=①解答入力!W58,1,0)</f>
        <v>0</v>
      </c>
      <c r="W58" s="46">
        <f>IF(①解答入力!D58=①解答入力!X58,1,0)</f>
        <v>0</v>
      </c>
      <c r="X58" s="46">
        <f>IF(①解答入力!D58=①解答入力!Y58,1,0)</f>
        <v>0</v>
      </c>
      <c r="Y58" s="46">
        <f>IF(①解答入力!D58=①解答入力!Z58,1,0)</f>
        <v>0</v>
      </c>
      <c r="Z58" s="46">
        <f>IF(①解答入力!D58=①解答入力!AA58,1,0)</f>
        <v>0</v>
      </c>
      <c r="AA58" s="46">
        <f>IF(①解答入力!D58=①解答入力!AB58,1,0)</f>
        <v>0</v>
      </c>
      <c r="AB58" s="46">
        <f>IF(①解答入力!D58=①解答入力!AC58,1,0)</f>
        <v>0</v>
      </c>
      <c r="AC58" s="46">
        <f>IF(①解答入力!D58=①解答入力!AD58,1,0)</f>
        <v>0</v>
      </c>
      <c r="AD58" s="46">
        <f>IF(①解答入力!D58=①解答入力!AE58,1,0)</f>
        <v>0</v>
      </c>
      <c r="AE58" s="46">
        <f>IF(①解答入力!D58=①解答入力!AF58,1,0)</f>
        <v>0</v>
      </c>
      <c r="AF58" s="46">
        <f>IF(①解答入力!D58=①解答入力!AG58,1,0)</f>
        <v>0</v>
      </c>
      <c r="AG58" s="46">
        <f>IF(①解答入力!D58=①解答入力!AH58,1,0)</f>
        <v>0</v>
      </c>
      <c r="AH58" s="46">
        <f>IF(①解答入力!D58=①解答入力!AI58,1,0)</f>
        <v>0</v>
      </c>
      <c r="AI58" s="46">
        <f>IF(①解答入力!D58=①解答入力!AJ58,1,0)</f>
        <v>0</v>
      </c>
      <c r="AJ58" s="87">
        <f>IF(①解答入力!D58=①解答入力!AK58,1,0)</f>
        <v>0</v>
      </c>
      <c r="AK58" s="46">
        <f>IF(①解答入力!D58=①解答入力!AL58,1,0)</f>
        <v>0</v>
      </c>
      <c r="AL58" s="46">
        <f>IF(①解答入力!D58=①解答入力!AM58,1,0)</f>
        <v>0</v>
      </c>
      <c r="AM58" s="46">
        <f>IF(①解答入力!D58=①解答入力!AN58,1,0)</f>
        <v>0</v>
      </c>
      <c r="AN58" s="46">
        <f>IF(①解答入力!D58=①解答入力!AO58,1,0)</f>
        <v>0</v>
      </c>
      <c r="AO58" s="46">
        <f>IF(①解答入力!D58=①解答入力!AP58,1,0)</f>
        <v>0</v>
      </c>
      <c r="AP58" s="87">
        <f>IF(①解答入力!D58=①解答入力!AQ58,1,0)</f>
        <v>0</v>
      </c>
      <c r="AQ58" s="107">
        <f>IF(①解答入力!D58=①解答入力!AR58,1,0)</f>
        <v>0</v>
      </c>
      <c r="AR58" s="66">
        <f t="shared" si="0"/>
        <v>0</v>
      </c>
      <c r="AS58" s="74">
        <f t="shared" si="1"/>
        <v>0</v>
      </c>
      <c r="AT58" s="74">
        <f t="shared" si="2"/>
        <v>40</v>
      </c>
      <c r="AU58" s="68">
        <f t="shared" si="3"/>
        <v>100</v>
      </c>
    </row>
    <row r="59" spans="1:47" ht="17.100000000000001" customHeight="1">
      <c r="A59" s="367"/>
      <c r="B59" s="392"/>
      <c r="C59" s="131">
        <v>56</v>
      </c>
      <c r="D59" s="45">
        <f>IF(①解答入力!D59=①解答入力!E59,1,0)</f>
        <v>0</v>
      </c>
      <c r="E59" s="46">
        <f>IF(①解答入力!D59=①解答入力!F59,1,0)</f>
        <v>0</v>
      </c>
      <c r="F59" s="46">
        <f>IF(①解答入力!D59=①解答入力!G59,1,0)</f>
        <v>0</v>
      </c>
      <c r="G59" s="46">
        <f>IF(①解答入力!D59=①解答入力!H59,1,0)</f>
        <v>0</v>
      </c>
      <c r="H59" s="46">
        <f>IF(①解答入力!D59=①解答入力!I59,1,0)</f>
        <v>0</v>
      </c>
      <c r="I59" s="46">
        <f>IF(①解答入力!D59=①解答入力!J59,1,0)</f>
        <v>0</v>
      </c>
      <c r="J59" s="46">
        <f>IF(①解答入力!D59=①解答入力!K59,1,0)</f>
        <v>0</v>
      </c>
      <c r="K59" s="46">
        <f>IF(①解答入力!D59=①解答入力!L59,1,0)</f>
        <v>0</v>
      </c>
      <c r="L59" s="46">
        <f>IF(①解答入力!D59=①解答入力!M59,1,0)</f>
        <v>0</v>
      </c>
      <c r="M59" s="46">
        <f>IF(①解答入力!D59=①解答入力!N59,1,0)</f>
        <v>0</v>
      </c>
      <c r="N59" s="46">
        <f>IF(①解答入力!D59=①解答入力!O59,1,0)</f>
        <v>0</v>
      </c>
      <c r="O59" s="46">
        <f>IF(①解答入力!D59=①解答入力!P59,1,0)</f>
        <v>0</v>
      </c>
      <c r="P59" s="46">
        <f>IF(①解答入力!D59=①解答入力!Q59,1,0)</f>
        <v>0</v>
      </c>
      <c r="Q59" s="46">
        <f>IF(①解答入力!D59=①解答入力!R59,1,0)</f>
        <v>0</v>
      </c>
      <c r="R59" s="46">
        <f>IF(①解答入力!D59=①解答入力!S59,1,0)</f>
        <v>0</v>
      </c>
      <c r="S59" s="46">
        <f>IF(①解答入力!D59=①解答入力!T59,1,0)</f>
        <v>0</v>
      </c>
      <c r="T59" s="46">
        <f>IF(①解答入力!D59=①解答入力!U59,1,0)</f>
        <v>0</v>
      </c>
      <c r="U59" s="46">
        <f>IF(①解答入力!D59=①解答入力!V59,1,0)</f>
        <v>0</v>
      </c>
      <c r="V59" s="46">
        <f>IF(①解答入力!D59=①解答入力!W59,1,0)</f>
        <v>0</v>
      </c>
      <c r="W59" s="46">
        <f>IF(①解答入力!D59=①解答入力!X59,1,0)</f>
        <v>0</v>
      </c>
      <c r="X59" s="46">
        <f>IF(①解答入力!D59=①解答入力!Y59,1,0)</f>
        <v>0</v>
      </c>
      <c r="Y59" s="46">
        <f>IF(①解答入力!D59=①解答入力!Z59,1,0)</f>
        <v>0</v>
      </c>
      <c r="Z59" s="46">
        <f>IF(①解答入力!D59=①解答入力!AA59,1,0)</f>
        <v>0</v>
      </c>
      <c r="AA59" s="46">
        <f>IF(①解答入力!D59=①解答入力!AB59,1,0)</f>
        <v>0</v>
      </c>
      <c r="AB59" s="46">
        <f>IF(①解答入力!D59=①解答入力!AC59,1,0)</f>
        <v>0</v>
      </c>
      <c r="AC59" s="46">
        <f>IF(①解答入力!D59=①解答入力!AD59,1,0)</f>
        <v>0</v>
      </c>
      <c r="AD59" s="46">
        <f>IF(①解答入力!D59=①解答入力!AE59,1,0)</f>
        <v>0</v>
      </c>
      <c r="AE59" s="46">
        <f>IF(①解答入力!D59=①解答入力!AF59,1,0)</f>
        <v>0</v>
      </c>
      <c r="AF59" s="46">
        <f>IF(①解答入力!D59=①解答入力!AG59,1,0)</f>
        <v>0</v>
      </c>
      <c r="AG59" s="46">
        <f>IF(①解答入力!D59=①解答入力!AH59,1,0)</f>
        <v>0</v>
      </c>
      <c r="AH59" s="46">
        <f>IF(①解答入力!D59=①解答入力!AI59,1,0)</f>
        <v>0</v>
      </c>
      <c r="AI59" s="46">
        <f>IF(①解答入力!D59=①解答入力!AJ59,1,0)</f>
        <v>0</v>
      </c>
      <c r="AJ59" s="87">
        <f>IF(①解答入力!D59=①解答入力!AK59,1,0)</f>
        <v>0</v>
      </c>
      <c r="AK59" s="46">
        <f>IF(①解答入力!D59=①解答入力!AL59,1,0)</f>
        <v>0</v>
      </c>
      <c r="AL59" s="46">
        <f>IF(①解答入力!D59=①解答入力!AM59,1,0)</f>
        <v>0</v>
      </c>
      <c r="AM59" s="46">
        <f>IF(①解答入力!D59=①解答入力!AN59,1,0)</f>
        <v>0</v>
      </c>
      <c r="AN59" s="46">
        <f>IF(①解答入力!D59=①解答入力!AO59,1,0)</f>
        <v>0</v>
      </c>
      <c r="AO59" s="46">
        <f>IF(①解答入力!D59=①解答入力!AP59,1,0)</f>
        <v>0</v>
      </c>
      <c r="AP59" s="87">
        <f>IF(①解答入力!D59=①解答入力!AQ59,1,0)</f>
        <v>0</v>
      </c>
      <c r="AQ59" s="107">
        <f>IF(①解答入力!D59=①解答入力!AR59,1,0)</f>
        <v>0</v>
      </c>
      <c r="AR59" s="66">
        <f t="shared" si="0"/>
        <v>0</v>
      </c>
      <c r="AS59" s="74">
        <f t="shared" si="1"/>
        <v>0</v>
      </c>
      <c r="AT59" s="74">
        <f t="shared" si="2"/>
        <v>40</v>
      </c>
      <c r="AU59" s="68">
        <f t="shared" si="3"/>
        <v>100</v>
      </c>
    </row>
    <row r="60" spans="1:47" ht="15" customHeight="1">
      <c r="A60" s="367"/>
      <c r="B60" s="392"/>
      <c r="C60" s="131">
        <v>57</v>
      </c>
      <c r="D60" s="45">
        <f>IF(①解答入力!D60=①解答入力!E60,1,0)</f>
        <v>0</v>
      </c>
      <c r="E60" s="46">
        <f>IF(①解答入力!D60=①解答入力!F60,1,0)</f>
        <v>0</v>
      </c>
      <c r="F60" s="46">
        <f>IF(①解答入力!D60=①解答入力!G60,1,0)</f>
        <v>0</v>
      </c>
      <c r="G60" s="46">
        <f>IF(①解答入力!D60=①解答入力!H60,1,0)</f>
        <v>0</v>
      </c>
      <c r="H60" s="46">
        <f>IF(①解答入力!D60=①解答入力!I60,1,0)</f>
        <v>0</v>
      </c>
      <c r="I60" s="46">
        <f>IF(①解答入力!D60=①解答入力!J60,1,0)</f>
        <v>0</v>
      </c>
      <c r="J60" s="46">
        <f>IF(①解答入力!D60=①解答入力!K60,1,0)</f>
        <v>0</v>
      </c>
      <c r="K60" s="46">
        <f>IF(①解答入力!D60=①解答入力!L60,1,0)</f>
        <v>0</v>
      </c>
      <c r="L60" s="46">
        <f>IF(①解答入力!D60=①解答入力!M60,1,0)</f>
        <v>0</v>
      </c>
      <c r="M60" s="46">
        <f>IF(①解答入力!D60=①解答入力!N60,1,0)</f>
        <v>0</v>
      </c>
      <c r="N60" s="46">
        <f>IF(①解答入力!D60=①解答入力!O60,1,0)</f>
        <v>0</v>
      </c>
      <c r="O60" s="46">
        <f>IF(①解答入力!D60=①解答入力!P60,1,0)</f>
        <v>0</v>
      </c>
      <c r="P60" s="46">
        <f>IF(①解答入力!D60=①解答入力!Q60,1,0)</f>
        <v>0</v>
      </c>
      <c r="Q60" s="46">
        <f>IF(①解答入力!D60=①解答入力!R60,1,0)</f>
        <v>0</v>
      </c>
      <c r="R60" s="46">
        <f>IF(①解答入力!D60=①解答入力!S60,1,0)</f>
        <v>0</v>
      </c>
      <c r="S60" s="46">
        <f>IF(①解答入力!D60=①解答入力!T60,1,0)</f>
        <v>0</v>
      </c>
      <c r="T60" s="46">
        <f>IF(①解答入力!D60=①解答入力!U60,1,0)</f>
        <v>0</v>
      </c>
      <c r="U60" s="46">
        <f>IF(①解答入力!D60=①解答入力!V60,1,0)</f>
        <v>0</v>
      </c>
      <c r="V60" s="46">
        <f>IF(①解答入力!D60=①解答入力!W60,1,0)</f>
        <v>0</v>
      </c>
      <c r="W60" s="46">
        <f>IF(①解答入力!D60=①解答入力!X60,1,0)</f>
        <v>0</v>
      </c>
      <c r="X60" s="46">
        <f>IF(①解答入力!D60=①解答入力!Y60,1,0)</f>
        <v>0</v>
      </c>
      <c r="Y60" s="46">
        <f>IF(①解答入力!D60=①解答入力!Z60,1,0)</f>
        <v>0</v>
      </c>
      <c r="Z60" s="46">
        <f>IF(①解答入力!D60=①解答入力!AA60,1,0)</f>
        <v>0</v>
      </c>
      <c r="AA60" s="46">
        <f>IF(①解答入力!D60=①解答入力!AB60,1,0)</f>
        <v>0</v>
      </c>
      <c r="AB60" s="46">
        <f>IF(①解答入力!D60=①解答入力!AC60,1,0)</f>
        <v>0</v>
      </c>
      <c r="AC60" s="46">
        <f>IF(①解答入力!D60=①解答入力!AD60,1,0)</f>
        <v>0</v>
      </c>
      <c r="AD60" s="46">
        <f>IF(①解答入力!D60=①解答入力!AE60,1,0)</f>
        <v>0</v>
      </c>
      <c r="AE60" s="46">
        <f>IF(①解答入力!D60=①解答入力!AF60,1,0)</f>
        <v>0</v>
      </c>
      <c r="AF60" s="46">
        <f>IF(①解答入力!D60=①解答入力!AG60,1,0)</f>
        <v>0</v>
      </c>
      <c r="AG60" s="46">
        <f>IF(①解答入力!D60=①解答入力!AH60,1,0)</f>
        <v>0</v>
      </c>
      <c r="AH60" s="46">
        <f>IF(①解答入力!D60=①解答入力!AI60,1,0)</f>
        <v>0</v>
      </c>
      <c r="AI60" s="46">
        <f>IF(①解答入力!D60=①解答入力!AJ60,1,0)</f>
        <v>0</v>
      </c>
      <c r="AJ60" s="87">
        <f>IF(①解答入力!D60=①解答入力!AK60,1,0)</f>
        <v>0</v>
      </c>
      <c r="AK60" s="46">
        <f>IF(①解答入力!D60=①解答入力!AL60,1,0)</f>
        <v>0</v>
      </c>
      <c r="AL60" s="46">
        <f>IF(①解答入力!D60=①解答入力!AM60,1,0)</f>
        <v>0</v>
      </c>
      <c r="AM60" s="46">
        <f>IF(①解答入力!D60=①解答入力!AN60,1,0)</f>
        <v>0</v>
      </c>
      <c r="AN60" s="46">
        <f>IF(①解答入力!D60=①解答入力!AO60,1,0)</f>
        <v>0</v>
      </c>
      <c r="AO60" s="46">
        <f>IF(①解答入力!D60=①解答入力!AP60,1,0)</f>
        <v>0</v>
      </c>
      <c r="AP60" s="87">
        <f>IF(①解答入力!D60=①解答入力!AQ60,1,0)</f>
        <v>0</v>
      </c>
      <c r="AQ60" s="107">
        <f>IF(①解答入力!D60=①解答入力!AR60,1,0)</f>
        <v>0</v>
      </c>
      <c r="AR60" s="66">
        <f>SUM(D60:AQ60)</f>
        <v>0</v>
      </c>
      <c r="AS60" s="74">
        <f>ROUND((AR60/COUNT(D60:AQ60)*100),1)</f>
        <v>0</v>
      </c>
      <c r="AT60" s="74">
        <f>COUNT(D60:AQ60)-AR60</f>
        <v>40</v>
      </c>
      <c r="AU60" s="68">
        <f>ROUND(AT60/COUNT(D60:AQ60)*100,1)</f>
        <v>100</v>
      </c>
    </row>
    <row r="61" spans="1:47" ht="15" customHeight="1">
      <c r="A61" s="367"/>
      <c r="B61" s="392"/>
      <c r="C61" s="131">
        <v>58</v>
      </c>
      <c r="D61" s="45">
        <f>IF(①解答入力!D61=①解答入力!E61,1,0)</f>
        <v>0</v>
      </c>
      <c r="E61" s="46">
        <f>IF(①解答入力!D61=①解答入力!F61,1,0)</f>
        <v>0</v>
      </c>
      <c r="F61" s="46">
        <f>IF(①解答入力!D61=①解答入力!G61,1,0)</f>
        <v>0</v>
      </c>
      <c r="G61" s="46">
        <f>IF(①解答入力!D61=①解答入力!H61,1,0)</f>
        <v>0</v>
      </c>
      <c r="H61" s="46">
        <f>IF(①解答入力!D61=①解答入力!I61,1,0)</f>
        <v>0</v>
      </c>
      <c r="I61" s="46">
        <f>IF(①解答入力!D61=①解答入力!J61,1,0)</f>
        <v>0</v>
      </c>
      <c r="J61" s="46">
        <f>IF(①解答入力!D61=①解答入力!K61,1,0)</f>
        <v>0</v>
      </c>
      <c r="K61" s="46">
        <f>IF(①解答入力!D61=①解答入力!L61,1,0)</f>
        <v>0</v>
      </c>
      <c r="L61" s="46">
        <f>IF(①解答入力!D61=①解答入力!M61,1,0)</f>
        <v>0</v>
      </c>
      <c r="M61" s="46">
        <f>IF(①解答入力!D61=①解答入力!N61,1,0)</f>
        <v>0</v>
      </c>
      <c r="N61" s="46">
        <f>IF(①解答入力!D61=①解答入力!O61,1,0)</f>
        <v>0</v>
      </c>
      <c r="O61" s="46">
        <f>IF(①解答入力!D61=①解答入力!P61,1,0)</f>
        <v>0</v>
      </c>
      <c r="P61" s="46">
        <f>IF(①解答入力!D61=①解答入力!Q61,1,0)</f>
        <v>0</v>
      </c>
      <c r="Q61" s="46">
        <f>IF(①解答入力!D61=①解答入力!R61,1,0)</f>
        <v>0</v>
      </c>
      <c r="R61" s="46">
        <f>IF(①解答入力!D61=①解答入力!S61,1,0)</f>
        <v>0</v>
      </c>
      <c r="S61" s="46">
        <f>IF(①解答入力!D61=①解答入力!T61,1,0)</f>
        <v>0</v>
      </c>
      <c r="T61" s="46">
        <f>IF(①解答入力!D61=①解答入力!U61,1,0)</f>
        <v>0</v>
      </c>
      <c r="U61" s="46">
        <f>IF(①解答入力!D61=①解答入力!V61,1,0)</f>
        <v>0</v>
      </c>
      <c r="V61" s="46">
        <f>IF(①解答入力!D61=①解答入力!W61,1,0)</f>
        <v>0</v>
      </c>
      <c r="W61" s="46">
        <f>IF(①解答入力!D61=①解答入力!X61,1,0)</f>
        <v>0</v>
      </c>
      <c r="X61" s="46">
        <f>IF(①解答入力!D61=①解答入力!Y61,1,0)</f>
        <v>0</v>
      </c>
      <c r="Y61" s="46">
        <f>IF(①解答入力!D61=①解答入力!Z61,1,0)</f>
        <v>0</v>
      </c>
      <c r="Z61" s="46">
        <f>IF(①解答入力!D61=①解答入力!AA61,1,0)</f>
        <v>0</v>
      </c>
      <c r="AA61" s="46">
        <f>IF(①解答入力!D61=①解答入力!AB61,1,0)</f>
        <v>0</v>
      </c>
      <c r="AB61" s="46">
        <f>IF(①解答入力!D61=①解答入力!AC61,1,0)</f>
        <v>0</v>
      </c>
      <c r="AC61" s="46">
        <f>IF(①解答入力!D61=①解答入力!AD61,1,0)</f>
        <v>0</v>
      </c>
      <c r="AD61" s="46">
        <f>IF(①解答入力!D61=①解答入力!AE61,1,0)</f>
        <v>0</v>
      </c>
      <c r="AE61" s="46">
        <f>IF(①解答入力!D61=①解答入力!AF61,1,0)</f>
        <v>0</v>
      </c>
      <c r="AF61" s="46">
        <f>IF(①解答入力!D61=①解答入力!AG61,1,0)</f>
        <v>0</v>
      </c>
      <c r="AG61" s="46">
        <f>IF(①解答入力!D61=①解答入力!AH61,1,0)</f>
        <v>0</v>
      </c>
      <c r="AH61" s="46">
        <f>IF(①解答入力!D61=①解答入力!AI61,1,0)</f>
        <v>0</v>
      </c>
      <c r="AI61" s="46">
        <f>IF(①解答入力!D61=①解答入力!AJ61,1,0)</f>
        <v>0</v>
      </c>
      <c r="AJ61" s="87">
        <f>IF(①解答入力!D61=①解答入力!AK61,1,0)</f>
        <v>0</v>
      </c>
      <c r="AK61" s="46">
        <f>IF(①解答入力!D61=①解答入力!AL61,1,0)</f>
        <v>0</v>
      </c>
      <c r="AL61" s="46">
        <f>IF(①解答入力!D61=①解答入力!AM61,1,0)</f>
        <v>0</v>
      </c>
      <c r="AM61" s="46">
        <f>IF(①解答入力!D61=①解答入力!AN61,1,0)</f>
        <v>0</v>
      </c>
      <c r="AN61" s="46">
        <f>IF(①解答入力!D61=①解答入力!AO61,1,0)</f>
        <v>0</v>
      </c>
      <c r="AO61" s="46">
        <f>IF(①解答入力!D61=①解答入力!AP61,1,0)</f>
        <v>0</v>
      </c>
      <c r="AP61" s="87">
        <f>IF(①解答入力!D61=①解答入力!AQ61,1,0)</f>
        <v>0</v>
      </c>
      <c r="AQ61" s="107">
        <f>IF(①解答入力!D61=①解答入力!AR61,1,0)</f>
        <v>0</v>
      </c>
      <c r="AR61" s="66">
        <f t="shared" ref="AR61:AR131" si="4">SUM(D61:AQ61)</f>
        <v>0</v>
      </c>
      <c r="AS61" s="74">
        <f t="shared" ref="AS61:AS131" si="5">ROUND((AR61/COUNT(D61:AQ61)*100),1)</f>
        <v>0</v>
      </c>
      <c r="AT61" s="74">
        <f t="shared" ref="AT61:AT131" si="6">COUNT(D61:AQ61)-AR61</f>
        <v>40</v>
      </c>
      <c r="AU61" s="68">
        <f t="shared" ref="AU61:AU131" si="7">ROUND(AT61/COUNT(D61:AQ61)*100,1)</f>
        <v>100</v>
      </c>
    </row>
    <row r="62" spans="1:47" ht="15" customHeight="1">
      <c r="A62" s="367"/>
      <c r="B62" s="392"/>
      <c r="C62" s="131">
        <v>59</v>
      </c>
      <c r="D62" s="45">
        <f>IF(①解答入力!D62=①解答入力!E62,1,0)</f>
        <v>0</v>
      </c>
      <c r="E62" s="46">
        <f>IF(①解答入力!D62=①解答入力!F62,1,0)</f>
        <v>0</v>
      </c>
      <c r="F62" s="46">
        <f>IF(①解答入力!D62=①解答入力!G62,1,0)</f>
        <v>0</v>
      </c>
      <c r="G62" s="46">
        <f>IF(①解答入力!D62=①解答入力!H62,1,0)</f>
        <v>0</v>
      </c>
      <c r="H62" s="46">
        <f>IF(①解答入力!D62=①解答入力!I62,1,0)</f>
        <v>0</v>
      </c>
      <c r="I62" s="46">
        <f>IF(①解答入力!D62=①解答入力!J62,1,0)</f>
        <v>0</v>
      </c>
      <c r="J62" s="46">
        <f>IF(①解答入力!D62=①解答入力!K62,1,0)</f>
        <v>0</v>
      </c>
      <c r="K62" s="46">
        <f>IF(①解答入力!D62=①解答入力!L62,1,0)</f>
        <v>0</v>
      </c>
      <c r="L62" s="46">
        <f>IF(①解答入力!D62=①解答入力!M62,1,0)</f>
        <v>0</v>
      </c>
      <c r="M62" s="46">
        <f>IF(①解答入力!D62=①解答入力!N62,1,0)</f>
        <v>0</v>
      </c>
      <c r="N62" s="46">
        <f>IF(①解答入力!D62=①解答入力!O62,1,0)</f>
        <v>0</v>
      </c>
      <c r="O62" s="46">
        <f>IF(①解答入力!D62=①解答入力!P62,1,0)</f>
        <v>0</v>
      </c>
      <c r="P62" s="46">
        <f>IF(①解答入力!D62=①解答入力!Q62,1,0)</f>
        <v>0</v>
      </c>
      <c r="Q62" s="46">
        <f>IF(①解答入力!D62=①解答入力!R62,1,0)</f>
        <v>0</v>
      </c>
      <c r="R62" s="46">
        <f>IF(①解答入力!D62=①解答入力!S62,1,0)</f>
        <v>0</v>
      </c>
      <c r="S62" s="46">
        <f>IF(①解答入力!D62=①解答入力!T62,1,0)</f>
        <v>0</v>
      </c>
      <c r="T62" s="46">
        <f>IF(①解答入力!D62=①解答入力!U62,1,0)</f>
        <v>0</v>
      </c>
      <c r="U62" s="46">
        <f>IF(①解答入力!D62=①解答入力!V62,1,0)</f>
        <v>0</v>
      </c>
      <c r="V62" s="46">
        <f>IF(①解答入力!D62=①解答入力!W62,1,0)</f>
        <v>0</v>
      </c>
      <c r="W62" s="46">
        <f>IF(①解答入力!D62=①解答入力!X62,1,0)</f>
        <v>0</v>
      </c>
      <c r="X62" s="46">
        <f>IF(①解答入力!D62=①解答入力!Y62,1,0)</f>
        <v>0</v>
      </c>
      <c r="Y62" s="46">
        <f>IF(①解答入力!D62=①解答入力!Z62,1,0)</f>
        <v>0</v>
      </c>
      <c r="Z62" s="46">
        <f>IF(①解答入力!D62=①解答入力!AA62,1,0)</f>
        <v>0</v>
      </c>
      <c r="AA62" s="46">
        <f>IF(①解答入力!D62=①解答入力!AB62,1,0)</f>
        <v>0</v>
      </c>
      <c r="AB62" s="46">
        <f>IF(①解答入力!D62=①解答入力!AC62,1,0)</f>
        <v>0</v>
      </c>
      <c r="AC62" s="46">
        <f>IF(①解答入力!D62=①解答入力!AD62,1,0)</f>
        <v>0</v>
      </c>
      <c r="AD62" s="46">
        <f>IF(①解答入力!D62=①解答入力!AE62,1,0)</f>
        <v>0</v>
      </c>
      <c r="AE62" s="46">
        <f>IF(①解答入力!D62=①解答入力!AF62,1,0)</f>
        <v>0</v>
      </c>
      <c r="AF62" s="46">
        <f>IF(①解答入力!D62=①解答入力!AG62,1,0)</f>
        <v>0</v>
      </c>
      <c r="AG62" s="46">
        <f>IF(①解答入力!D62=①解答入力!AH62,1,0)</f>
        <v>0</v>
      </c>
      <c r="AH62" s="46">
        <f>IF(①解答入力!D62=①解答入力!AI62,1,0)</f>
        <v>0</v>
      </c>
      <c r="AI62" s="46">
        <f>IF(①解答入力!D62=①解答入力!AJ62,1,0)</f>
        <v>0</v>
      </c>
      <c r="AJ62" s="87">
        <f>IF(①解答入力!D62=①解答入力!AK62,1,0)</f>
        <v>0</v>
      </c>
      <c r="AK62" s="46">
        <f>IF(①解答入力!D62=①解答入力!AL62,1,0)</f>
        <v>0</v>
      </c>
      <c r="AL62" s="46">
        <f>IF(①解答入力!D62=①解答入力!AM62,1,0)</f>
        <v>0</v>
      </c>
      <c r="AM62" s="46">
        <f>IF(①解答入力!D62=①解答入力!AN62,1,0)</f>
        <v>0</v>
      </c>
      <c r="AN62" s="46">
        <f>IF(①解答入力!D62=①解答入力!AO62,1,0)</f>
        <v>0</v>
      </c>
      <c r="AO62" s="46">
        <f>IF(①解答入力!D62=①解答入力!AP62,1,0)</f>
        <v>0</v>
      </c>
      <c r="AP62" s="87">
        <f>IF(①解答入力!D62=①解答入力!AQ62,1,0)</f>
        <v>0</v>
      </c>
      <c r="AQ62" s="107">
        <f>IF(①解答入力!D62=①解答入力!AR62,1,0)</f>
        <v>0</v>
      </c>
      <c r="AR62" s="66">
        <f t="shared" si="4"/>
        <v>0</v>
      </c>
      <c r="AS62" s="74">
        <f t="shared" si="5"/>
        <v>0</v>
      </c>
      <c r="AT62" s="74">
        <f t="shared" si="6"/>
        <v>40</v>
      </c>
      <c r="AU62" s="68">
        <f t="shared" si="7"/>
        <v>100</v>
      </c>
    </row>
    <row r="63" spans="1:47" ht="15" customHeight="1">
      <c r="A63" s="367"/>
      <c r="B63" s="393"/>
      <c r="C63" s="227">
        <v>60</v>
      </c>
      <c r="D63" s="228">
        <f>IF(①解答入力!D63=①解答入力!E63,1,0)</f>
        <v>0</v>
      </c>
      <c r="E63" s="229">
        <f>IF(①解答入力!D63=①解答入力!F63,1,0)</f>
        <v>0</v>
      </c>
      <c r="F63" s="229">
        <f>IF(①解答入力!D63=①解答入力!G63,1,0)</f>
        <v>0</v>
      </c>
      <c r="G63" s="229">
        <f>IF(①解答入力!D63=①解答入力!H63,1,0)</f>
        <v>0</v>
      </c>
      <c r="H63" s="229">
        <f>IF(①解答入力!D63=①解答入力!I63,1,0)</f>
        <v>0</v>
      </c>
      <c r="I63" s="229">
        <f>IF(①解答入力!D63=①解答入力!J63,1,0)</f>
        <v>0</v>
      </c>
      <c r="J63" s="229">
        <f>IF(①解答入力!D63=①解答入力!K63,1,0)</f>
        <v>0</v>
      </c>
      <c r="K63" s="229">
        <f>IF(①解答入力!D63=①解答入力!L63,1,0)</f>
        <v>0</v>
      </c>
      <c r="L63" s="229">
        <f>IF(①解答入力!D63=①解答入力!M63,1,0)</f>
        <v>0</v>
      </c>
      <c r="M63" s="229">
        <f>IF(①解答入力!D63=①解答入力!N63,1,0)</f>
        <v>0</v>
      </c>
      <c r="N63" s="229">
        <f>IF(①解答入力!D63=①解答入力!O63,1,0)</f>
        <v>0</v>
      </c>
      <c r="O63" s="229">
        <f>IF(①解答入力!D63=①解答入力!P63,1,0)</f>
        <v>0</v>
      </c>
      <c r="P63" s="229">
        <f>IF(①解答入力!D63=①解答入力!Q63,1,0)</f>
        <v>0</v>
      </c>
      <c r="Q63" s="229">
        <f>IF(①解答入力!D63=①解答入力!R63,1,0)</f>
        <v>0</v>
      </c>
      <c r="R63" s="229">
        <f>IF(①解答入力!D63=①解答入力!S63,1,0)</f>
        <v>0</v>
      </c>
      <c r="S63" s="229">
        <f>IF(①解答入力!D63=①解答入力!T63,1,0)</f>
        <v>0</v>
      </c>
      <c r="T63" s="229">
        <f>IF(①解答入力!D63=①解答入力!U63,1,0)</f>
        <v>0</v>
      </c>
      <c r="U63" s="229">
        <f>IF(①解答入力!D63=①解答入力!V63,1,0)</f>
        <v>0</v>
      </c>
      <c r="V63" s="229">
        <f>IF(①解答入力!D63=①解答入力!W63,1,0)</f>
        <v>0</v>
      </c>
      <c r="W63" s="229">
        <f>IF(①解答入力!D63=①解答入力!X63,1,0)</f>
        <v>0</v>
      </c>
      <c r="X63" s="229">
        <f>IF(①解答入力!D63=①解答入力!Y63,1,0)</f>
        <v>0</v>
      </c>
      <c r="Y63" s="229">
        <f>IF(①解答入力!D63=①解答入力!Z63,1,0)</f>
        <v>0</v>
      </c>
      <c r="Z63" s="229">
        <f>IF(①解答入力!D63=①解答入力!AA63,1,0)</f>
        <v>0</v>
      </c>
      <c r="AA63" s="229">
        <f>IF(①解答入力!D63=①解答入力!AB63,1,0)</f>
        <v>0</v>
      </c>
      <c r="AB63" s="229">
        <f>IF(①解答入力!D63=①解答入力!AC63,1,0)</f>
        <v>0</v>
      </c>
      <c r="AC63" s="229">
        <f>IF(①解答入力!D63=①解答入力!AD63,1,0)</f>
        <v>0</v>
      </c>
      <c r="AD63" s="229">
        <f>IF(①解答入力!D63=①解答入力!AE63,1,0)</f>
        <v>0</v>
      </c>
      <c r="AE63" s="229">
        <f>IF(①解答入力!D63=①解答入力!AF63,1,0)</f>
        <v>0</v>
      </c>
      <c r="AF63" s="229">
        <f>IF(①解答入力!D63=①解答入力!AG63,1,0)</f>
        <v>0</v>
      </c>
      <c r="AG63" s="229">
        <f>IF(①解答入力!D63=①解答入力!AH63,1,0)</f>
        <v>0</v>
      </c>
      <c r="AH63" s="229">
        <f>IF(①解答入力!D63=①解答入力!AI63,1,0)</f>
        <v>0</v>
      </c>
      <c r="AI63" s="229">
        <f>IF(①解答入力!D63=①解答入力!AJ63,1,0)</f>
        <v>0</v>
      </c>
      <c r="AJ63" s="230">
        <f>IF(①解答入力!D63=①解答入力!AK63,1,0)</f>
        <v>0</v>
      </c>
      <c r="AK63" s="229">
        <f>IF(①解答入力!D63=①解答入力!AL63,1,0)</f>
        <v>0</v>
      </c>
      <c r="AL63" s="229">
        <f>IF(①解答入力!D63=①解答入力!AM63,1,0)</f>
        <v>0</v>
      </c>
      <c r="AM63" s="229">
        <f>IF(①解答入力!D63=①解答入力!AN63,1,0)</f>
        <v>0</v>
      </c>
      <c r="AN63" s="229">
        <f>IF(①解答入力!D63=①解答入力!AO63,1,0)</f>
        <v>0</v>
      </c>
      <c r="AO63" s="229">
        <f>IF(①解答入力!D63=①解答入力!AP63,1,0)</f>
        <v>0</v>
      </c>
      <c r="AP63" s="230">
        <f>IF(①解答入力!D63=①解答入力!AQ63,1,0)</f>
        <v>0</v>
      </c>
      <c r="AQ63" s="231">
        <f>IF(①解答入力!D63=①解答入力!AR63,1,0)</f>
        <v>0</v>
      </c>
      <c r="AR63" s="232">
        <f t="shared" si="4"/>
        <v>0</v>
      </c>
      <c r="AS63" s="233">
        <f t="shared" si="5"/>
        <v>0</v>
      </c>
      <c r="AT63" s="233">
        <f t="shared" si="6"/>
        <v>40</v>
      </c>
      <c r="AU63" s="234">
        <f t="shared" si="7"/>
        <v>100</v>
      </c>
    </row>
    <row r="64" spans="1:47" ht="15" customHeight="1">
      <c r="A64" s="367"/>
      <c r="B64" s="367" t="s">
        <v>86</v>
      </c>
      <c r="C64" s="133">
        <v>61</v>
      </c>
      <c r="D64" s="53">
        <f>IF(①解答入力!D64=①解答入力!E64,1,0)</f>
        <v>0</v>
      </c>
      <c r="E64" s="54">
        <f>IF(①解答入力!D64=①解答入力!F64,1,0)</f>
        <v>0</v>
      </c>
      <c r="F64" s="54">
        <f>IF(①解答入力!D64=①解答入力!G64,1,0)</f>
        <v>0</v>
      </c>
      <c r="G64" s="54">
        <f>IF(①解答入力!D64=①解答入力!H64,1,0)</f>
        <v>0</v>
      </c>
      <c r="H64" s="54">
        <f>IF(①解答入力!D64=①解答入力!I64,1,0)</f>
        <v>0</v>
      </c>
      <c r="I64" s="54">
        <f>IF(①解答入力!D64=①解答入力!J64,1,0)</f>
        <v>0</v>
      </c>
      <c r="J64" s="54">
        <f>IF(①解答入力!D64=①解答入力!K64,1,0)</f>
        <v>0</v>
      </c>
      <c r="K64" s="54">
        <f>IF(①解答入力!D64=①解答入力!L64,1,0)</f>
        <v>0</v>
      </c>
      <c r="L64" s="54">
        <f>IF(①解答入力!D64=①解答入力!M64,1,0)</f>
        <v>0</v>
      </c>
      <c r="M64" s="54">
        <f>IF(①解答入力!D64=①解答入力!N64,1,0)</f>
        <v>0</v>
      </c>
      <c r="N64" s="54">
        <f>IF(①解答入力!D64=①解答入力!O64,1,0)</f>
        <v>0</v>
      </c>
      <c r="O64" s="54">
        <f>IF(①解答入力!D64=①解答入力!P64,1,0)</f>
        <v>0</v>
      </c>
      <c r="P64" s="54">
        <f>IF(①解答入力!D64=①解答入力!Q64,1,0)</f>
        <v>0</v>
      </c>
      <c r="Q64" s="54">
        <f>IF(①解答入力!D64=①解答入力!R64,1,0)</f>
        <v>0</v>
      </c>
      <c r="R64" s="54">
        <f>IF(①解答入力!D64=①解答入力!S64,1,0)</f>
        <v>0</v>
      </c>
      <c r="S64" s="54">
        <f>IF(①解答入力!D64=①解答入力!T64,1,0)</f>
        <v>0</v>
      </c>
      <c r="T64" s="54">
        <f>IF(①解答入力!D64=①解答入力!U64,1,0)</f>
        <v>0</v>
      </c>
      <c r="U64" s="54">
        <f>IF(①解答入力!D64=①解答入力!V64,1,0)</f>
        <v>0</v>
      </c>
      <c r="V64" s="54">
        <f>IF(①解答入力!D64=①解答入力!W64,1,0)</f>
        <v>0</v>
      </c>
      <c r="W64" s="54">
        <f>IF(①解答入力!D64=①解答入力!X64,1,0)</f>
        <v>0</v>
      </c>
      <c r="X64" s="54">
        <f>IF(①解答入力!D64=①解答入力!Y64,1,0)</f>
        <v>0</v>
      </c>
      <c r="Y64" s="54">
        <f>IF(①解答入力!D64=①解答入力!Z64,1,0)</f>
        <v>0</v>
      </c>
      <c r="Z64" s="54">
        <f>IF(①解答入力!D64=①解答入力!AA64,1,0)</f>
        <v>0</v>
      </c>
      <c r="AA64" s="54">
        <f>IF(①解答入力!D64=①解答入力!AB64,1,0)</f>
        <v>0</v>
      </c>
      <c r="AB64" s="54">
        <f>IF(①解答入力!D64=①解答入力!AC64,1,0)</f>
        <v>0</v>
      </c>
      <c r="AC64" s="54">
        <f>IF(①解答入力!D64=①解答入力!AD64,1,0)</f>
        <v>0</v>
      </c>
      <c r="AD64" s="54">
        <f>IF(①解答入力!D64=①解答入力!AE64,1,0)</f>
        <v>0</v>
      </c>
      <c r="AE64" s="54">
        <f>IF(①解答入力!D64=①解答入力!AF64,1,0)</f>
        <v>0</v>
      </c>
      <c r="AF64" s="54">
        <f>IF(①解答入力!D64=①解答入力!AG64,1,0)</f>
        <v>0</v>
      </c>
      <c r="AG64" s="54">
        <f>IF(①解答入力!D64=①解答入力!AH64,1,0)</f>
        <v>0</v>
      </c>
      <c r="AH64" s="54">
        <f>IF(①解答入力!D64=①解答入力!AI64,1,0)</f>
        <v>0</v>
      </c>
      <c r="AI64" s="54">
        <f>IF(①解答入力!D64=①解答入力!AJ64,1,0)</f>
        <v>0</v>
      </c>
      <c r="AJ64" s="90">
        <f>IF(①解答入力!D64=①解答入力!AK64,1,0)</f>
        <v>0</v>
      </c>
      <c r="AK64" s="54">
        <f>IF(①解答入力!D64=①解答入力!AL64,1,0)</f>
        <v>0</v>
      </c>
      <c r="AL64" s="54">
        <f>IF(①解答入力!D64=①解答入力!AM64,1,0)</f>
        <v>0</v>
      </c>
      <c r="AM64" s="54">
        <f>IF(①解答入力!D64=①解答入力!AN64,1,0)</f>
        <v>0</v>
      </c>
      <c r="AN64" s="54">
        <f>IF(①解答入力!D64=①解答入力!AO64,1,0)</f>
        <v>0</v>
      </c>
      <c r="AO64" s="54">
        <f>IF(①解答入力!D64=①解答入力!AP64,1,0)</f>
        <v>0</v>
      </c>
      <c r="AP64" s="90">
        <f>IF(①解答入力!D64=①解答入力!AQ64,1,0)</f>
        <v>0</v>
      </c>
      <c r="AQ64" s="109">
        <f>IF(①解答入力!D64=①解答入力!AR64,1,0)</f>
        <v>0</v>
      </c>
      <c r="AR64" s="67">
        <f t="shared" si="4"/>
        <v>0</v>
      </c>
      <c r="AS64" s="77">
        <f t="shared" si="5"/>
        <v>0</v>
      </c>
      <c r="AT64" s="77">
        <f t="shared" si="6"/>
        <v>40</v>
      </c>
      <c r="AU64" s="69">
        <f t="shared" si="7"/>
        <v>100</v>
      </c>
    </row>
    <row r="65" spans="1:47" ht="15" customHeight="1">
      <c r="A65" s="367"/>
      <c r="B65" s="367"/>
      <c r="C65" s="131">
        <v>62</v>
      </c>
      <c r="D65" s="45">
        <f>IF(①解答入力!D65=①解答入力!E65,1,0)</f>
        <v>0</v>
      </c>
      <c r="E65" s="46">
        <f>IF(①解答入力!D65=①解答入力!F65,1,0)</f>
        <v>0</v>
      </c>
      <c r="F65" s="46">
        <f>IF(①解答入力!D65=①解答入力!G65,1,0)</f>
        <v>0</v>
      </c>
      <c r="G65" s="46">
        <f>IF(①解答入力!D65=①解答入力!H65,1,0)</f>
        <v>0</v>
      </c>
      <c r="H65" s="46">
        <f>IF(①解答入力!D65=①解答入力!I65,1,0)</f>
        <v>0</v>
      </c>
      <c r="I65" s="46">
        <f>IF(①解答入力!D65=①解答入力!J65,1,0)</f>
        <v>0</v>
      </c>
      <c r="J65" s="46">
        <f>IF(①解答入力!D65=①解答入力!K65,1,0)</f>
        <v>0</v>
      </c>
      <c r="K65" s="46">
        <f>IF(①解答入力!D65=①解答入力!L65,1,0)</f>
        <v>0</v>
      </c>
      <c r="L65" s="46">
        <f>IF(①解答入力!D65=①解答入力!M65,1,0)</f>
        <v>0</v>
      </c>
      <c r="M65" s="46">
        <f>IF(①解答入力!D65=①解答入力!N65,1,0)</f>
        <v>0</v>
      </c>
      <c r="N65" s="46">
        <f>IF(①解答入力!D65=①解答入力!O65,1,0)</f>
        <v>0</v>
      </c>
      <c r="O65" s="46">
        <f>IF(①解答入力!D65=①解答入力!P65,1,0)</f>
        <v>0</v>
      </c>
      <c r="P65" s="46">
        <f>IF(①解答入力!D65=①解答入力!Q65,1,0)</f>
        <v>0</v>
      </c>
      <c r="Q65" s="46">
        <f>IF(①解答入力!D65=①解答入力!R65,1,0)</f>
        <v>0</v>
      </c>
      <c r="R65" s="46">
        <f>IF(①解答入力!D65=①解答入力!S65,1,0)</f>
        <v>0</v>
      </c>
      <c r="S65" s="46">
        <f>IF(①解答入力!D65=①解答入力!T65,1,0)</f>
        <v>0</v>
      </c>
      <c r="T65" s="46">
        <f>IF(①解答入力!D65=①解答入力!U65,1,0)</f>
        <v>0</v>
      </c>
      <c r="U65" s="46">
        <f>IF(①解答入力!D65=①解答入力!V65,1,0)</f>
        <v>0</v>
      </c>
      <c r="V65" s="46">
        <f>IF(①解答入力!D65=①解答入力!W65,1,0)</f>
        <v>0</v>
      </c>
      <c r="W65" s="46">
        <f>IF(①解答入力!D65=①解答入力!X65,1,0)</f>
        <v>0</v>
      </c>
      <c r="X65" s="46">
        <f>IF(①解答入力!D65=①解答入力!Y65,1,0)</f>
        <v>0</v>
      </c>
      <c r="Y65" s="46">
        <f>IF(①解答入力!D65=①解答入力!Z65,1,0)</f>
        <v>0</v>
      </c>
      <c r="Z65" s="46">
        <f>IF(①解答入力!D65=①解答入力!AA65,1,0)</f>
        <v>0</v>
      </c>
      <c r="AA65" s="46">
        <f>IF(①解答入力!D65=①解答入力!AB65,1,0)</f>
        <v>0</v>
      </c>
      <c r="AB65" s="46">
        <f>IF(①解答入力!D65=①解答入力!AC65,1,0)</f>
        <v>0</v>
      </c>
      <c r="AC65" s="46">
        <f>IF(①解答入力!D65=①解答入力!AD65,1,0)</f>
        <v>0</v>
      </c>
      <c r="AD65" s="46">
        <f>IF(①解答入力!D65=①解答入力!AE65,1,0)</f>
        <v>0</v>
      </c>
      <c r="AE65" s="46">
        <f>IF(①解答入力!D65=①解答入力!AF65,1,0)</f>
        <v>0</v>
      </c>
      <c r="AF65" s="46">
        <f>IF(①解答入力!D65=①解答入力!AG65,1,0)</f>
        <v>0</v>
      </c>
      <c r="AG65" s="46">
        <f>IF(①解答入力!D65=①解答入力!AH65,1,0)</f>
        <v>0</v>
      </c>
      <c r="AH65" s="46">
        <f>IF(①解答入力!D65=①解答入力!AI65,1,0)</f>
        <v>0</v>
      </c>
      <c r="AI65" s="46">
        <f>IF(①解答入力!D65=①解答入力!AJ65,1,0)</f>
        <v>0</v>
      </c>
      <c r="AJ65" s="87">
        <f>IF(①解答入力!D65=①解答入力!AK65,1,0)</f>
        <v>0</v>
      </c>
      <c r="AK65" s="46">
        <f>IF(①解答入力!D65=①解答入力!AL65,1,0)</f>
        <v>0</v>
      </c>
      <c r="AL65" s="46">
        <f>IF(①解答入力!D65=①解答入力!AM65,1,0)</f>
        <v>0</v>
      </c>
      <c r="AM65" s="46">
        <f>IF(①解答入力!D65=①解答入力!AN65,1,0)</f>
        <v>0</v>
      </c>
      <c r="AN65" s="46">
        <f>IF(①解答入力!D65=①解答入力!AO65,1,0)</f>
        <v>0</v>
      </c>
      <c r="AO65" s="46">
        <f>IF(①解答入力!D65=①解答入力!AP65,1,0)</f>
        <v>0</v>
      </c>
      <c r="AP65" s="87">
        <f>IF(①解答入力!D65=①解答入力!AQ65,1,0)</f>
        <v>0</v>
      </c>
      <c r="AQ65" s="107">
        <f>IF(①解答入力!D65=①解答入力!AR65,1,0)</f>
        <v>0</v>
      </c>
      <c r="AR65" s="66">
        <f t="shared" si="4"/>
        <v>0</v>
      </c>
      <c r="AS65" s="74">
        <f t="shared" si="5"/>
        <v>0</v>
      </c>
      <c r="AT65" s="74">
        <f t="shared" si="6"/>
        <v>40</v>
      </c>
      <c r="AU65" s="68">
        <f t="shared" si="7"/>
        <v>100</v>
      </c>
    </row>
    <row r="66" spans="1:47" ht="15" customHeight="1">
      <c r="A66" s="367"/>
      <c r="B66" s="367"/>
      <c r="C66" s="131">
        <v>63</v>
      </c>
      <c r="D66" s="45">
        <f>IF(①解答入力!D66=①解答入力!E66,1,0)</f>
        <v>0</v>
      </c>
      <c r="E66" s="46">
        <f>IF(①解答入力!D66=①解答入力!F66,1,0)</f>
        <v>0</v>
      </c>
      <c r="F66" s="46">
        <f>IF(①解答入力!D66=①解答入力!G66,1,0)</f>
        <v>0</v>
      </c>
      <c r="G66" s="46">
        <f>IF(①解答入力!D66=①解答入力!H66,1,0)</f>
        <v>0</v>
      </c>
      <c r="H66" s="46">
        <f>IF(①解答入力!D66=①解答入力!I66,1,0)</f>
        <v>0</v>
      </c>
      <c r="I66" s="46">
        <f>IF(①解答入力!D66=①解答入力!J66,1,0)</f>
        <v>0</v>
      </c>
      <c r="J66" s="46">
        <f>IF(①解答入力!D66=①解答入力!K66,1,0)</f>
        <v>0</v>
      </c>
      <c r="K66" s="46">
        <f>IF(①解答入力!D66=①解答入力!L66,1,0)</f>
        <v>0</v>
      </c>
      <c r="L66" s="46">
        <f>IF(①解答入力!D66=①解答入力!M66,1,0)</f>
        <v>0</v>
      </c>
      <c r="M66" s="46">
        <f>IF(①解答入力!D66=①解答入力!N66,1,0)</f>
        <v>0</v>
      </c>
      <c r="N66" s="46">
        <f>IF(①解答入力!D66=①解答入力!O66,1,0)</f>
        <v>0</v>
      </c>
      <c r="O66" s="46">
        <f>IF(①解答入力!D66=①解答入力!P66,1,0)</f>
        <v>0</v>
      </c>
      <c r="P66" s="46">
        <f>IF(①解答入力!D66=①解答入力!Q66,1,0)</f>
        <v>0</v>
      </c>
      <c r="Q66" s="46">
        <f>IF(①解答入力!D66=①解答入力!R66,1,0)</f>
        <v>0</v>
      </c>
      <c r="R66" s="46">
        <f>IF(①解答入力!D66=①解答入力!S66,1,0)</f>
        <v>0</v>
      </c>
      <c r="S66" s="46">
        <f>IF(①解答入力!D66=①解答入力!T66,1,0)</f>
        <v>0</v>
      </c>
      <c r="T66" s="46">
        <f>IF(①解答入力!D66=①解答入力!U66,1,0)</f>
        <v>0</v>
      </c>
      <c r="U66" s="46">
        <f>IF(①解答入力!D66=①解答入力!V66,1,0)</f>
        <v>0</v>
      </c>
      <c r="V66" s="46">
        <f>IF(①解答入力!D66=①解答入力!W66,1,0)</f>
        <v>0</v>
      </c>
      <c r="W66" s="46">
        <f>IF(①解答入力!D66=①解答入力!X66,1,0)</f>
        <v>0</v>
      </c>
      <c r="X66" s="46">
        <f>IF(①解答入力!D66=①解答入力!Y66,1,0)</f>
        <v>0</v>
      </c>
      <c r="Y66" s="46">
        <f>IF(①解答入力!D66=①解答入力!Z66,1,0)</f>
        <v>0</v>
      </c>
      <c r="Z66" s="46">
        <f>IF(①解答入力!D66=①解答入力!AA66,1,0)</f>
        <v>0</v>
      </c>
      <c r="AA66" s="46">
        <f>IF(①解答入力!D66=①解答入力!AB66,1,0)</f>
        <v>0</v>
      </c>
      <c r="AB66" s="46">
        <f>IF(①解答入力!D66=①解答入力!AC66,1,0)</f>
        <v>0</v>
      </c>
      <c r="AC66" s="46">
        <f>IF(①解答入力!D66=①解答入力!AD66,1,0)</f>
        <v>0</v>
      </c>
      <c r="AD66" s="46">
        <f>IF(①解答入力!D66=①解答入力!AE66,1,0)</f>
        <v>0</v>
      </c>
      <c r="AE66" s="46">
        <f>IF(①解答入力!D66=①解答入力!AF66,1,0)</f>
        <v>0</v>
      </c>
      <c r="AF66" s="46">
        <f>IF(①解答入力!D66=①解答入力!AG66,1,0)</f>
        <v>0</v>
      </c>
      <c r="AG66" s="46">
        <f>IF(①解答入力!D66=①解答入力!AH66,1,0)</f>
        <v>0</v>
      </c>
      <c r="AH66" s="46">
        <f>IF(①解答入力!D66=①解答入力!AI66,1,0)</f>
        <v>0</v>
      </c>
      <c r="AI66" s="46">
        <f>IF(①解答入力!D66=①解答入力!AJ66,1,0)</f>
        <v>0</v>
      </c>
      <c r="AJ66" s="87">
        <f>IF(①解答入力!D66=①解答入力!AK66,1,0)</f>
        <v>0</v>
      </c>
      <c r="AK66" s="46">
        <f>IF(①解答入力!D66=①解答入力!AL66,1,0)</f>
        <v>0</v>
      </c>
      <c r="AL66" s="46">
        <f>IF(①解答入力!D66=①解答入力!AM66,1,0)</f>
        <v>0</v>
      </c>
      <c r="AM66" s="46">
        <f>IF(①解答入力!D66=①解答入力!AN66,1,0)</f>
        <v>0</v>
      </c>
      <c r="AN66" s="46">
        <f>IF(①解答入力!D66=①解答入力!AO66,1,0)</f>
        <v>0</v>
      </c>
      <c r="AO66" s="46">
        <f>IF(①解答入力!D66=①解答入力!AP66,1,0)</f>
        <v>0</v>
      </c>
      <c r="AP66" s="87">
        <f>IF(①解答入力!D66=①解答入力!AQ66,1,0)</f>
        <v>0</v>
      </c>
      <c r="AQ66" s="107">
        <f>IF(①解答入力!D66=①解答入力!AR66,1,0)</f>
        <v>0</v>
      </c>
      <c r="AR66" s="66">
        <f t="shared" si="4"/>
        <v>0</v>
      </c>
      <c r="AS66" s="74">
        <f t="shared" si="5"/>
        <v>0</v>
      </c>
      <c r="AT66" s="74">
        <f t="shared" si="6"/>
        <v>40</v>
      </c>
      <c r="AU66" s="68">
        <f t="shared" si="7"/>
        <v>100</v>
      </c>
    </row>
    <row r="67" spans="1:47" ht="15" customHeight="1">
      <c r="A67" s="367"/>
      <c r="B67" s="367"/>
      <c r="C67" s="131">
        <v>64</v>
      </c>
      <c r="D67" s="45">
        <f>IF(①解答入力!D67=①解答入力!E67,1,0)</f>
        <v>0</v>
      </c>
      <c r="E67" s="46">
        <f>IF(①解答入力!D67=①解答入力!F67,1,0)</f>
        <v>0</v>
      </c>
      <c r="F67" s="46">
        <f>IF(①解答入力!D67=①解答入力!G67,1,0)</f>
        <v>0</v>
      </c>
      <c r="G67" s="46">
        <f>IF(①解答入力!D67=①解答入力!H67,1,0)</f>
        <v>0</v>
      </c>
      <c r="H67" s="46">
        <f>IF(①解答入力!D67=①解答入力!I67,1,0)</f>
        <v>0</v>
      </c>
      <c r="I67" s="46">
        <f>IF(①解答入力!D67=①解答入力!J67,1,0)</f>
        <v>0</v>
      </c>
      <c r="J67" s="46">
        <f>IF(①解答入力!D67=①解答入力!K67,1,0)</f>
        <v>0</v>
      </c>
      <c r="K67" s="46">
        <f>IF(①解答入力!D67=①解答入力!L67,1,0)</f>
        <v>0</v>
      </c>
      <c r="L67" s="46">
        <f>IF(①解答入力!D67=①解答入力!M67,1,0)</f>
        <v>0</v>
      </c>
      <c r="M67" s="46">
        <f>IF(①解答入力!D67=①解答入力!N67,1,0)</f>
        <v>0</v>
      </c>
      <c r="N67" s="46">
        <f>IF(①解答入力!D67=①解答入力!O67,1,0)</f>
        <v>0</v>
      </c>
      <c r="O67" s="46">
        <f>IF(①解答入力!D67=①解答入力!P67,1,0)</f>
        <v>0</v>
      </c>
      <c r="P67" s="46">
        <f>IF(①解答入力!D67=①解答入力!Q67,1,0)</f>
        <v>0</v>
      </c>
      <c r="Q67" s="46">
        <f>IF(①解答入力!D67=①解答入力!R67,1,0)</f>
        <v>0</v>
      </c>
      <c r="R67" s="46">
        <f>IF(①解答入力!D67=①解答入力!S67,1,0)</f>
        <v>0</v>
      </c>
      <c r="S67" s="46">
        <f>IF(①解答入力!D67=①解答入力!T67,1,0)</f>
        <v>0</v>
      </c>
      <c r="T67" s="46">
        <f>IF(①解答入力!D67=①解答入力!U67,1,0)</f>
        <v>0</v>
      </c>
      <c r="U67" s="46">
        <f>IF(①解答入力!D67=①解答入力!V67,1,0)</f>
        <v>0</v>
      </c>
      <c r="V67" s="46">
        <f>IF(①解答入力!D67=①解答入力!W67,1,0)</f>
        <v>0</v>
      </c>
      <c r="W67" s="46">
        <f>IF(①解答入力!D67=①解答入力!X67,1,0)</f>
        <v>0</v>
      </c>
      <c r="X67" s="46">
        <f>IF(①解答入力!D67=①解答入力!Y67,1,0)</f>
        <v>0</v>
      </c>
      <c r="Y67" s="46">
        <f>IF(①解答入力!D67=①解答入力!Z67,1,0)</f>
        <v>0</v>
      </c>
      <c r="Z67" s="46">
        <f>IF(①解答入力!D67=①解答入力!AA67,1,0)</f>
        <v>0</v>
      </c>
      <c r="AA67" s="46">
        <f>IF(①解答入力!D67=①解答入力!AB67,1,0)</f>
        <v>0</v>
      </c>
      <c r="AB67" s="46">
        <f>IF(①解答入力!D67=①解答入力!AC67,1,0)</f>
        <v>0</v>
      </c>
      <c r="AC67" s="46">
        <f>IF(①解答入力!D67=①解答入力!AD67,1,0)</f>
        <v>0</v>
      </c>
      <c r="AD67" s="46">
        <f>IF(①解答入力!D67=①解答入力!AE67,1,0)</f>
        <v>0</v>
      </c>
      <c r="AE67" s="46">
        <f>IF(①解答入力!D67=①解答入力!AF67,1,0)</f>
        <v>0</v>
      </c>
      <c r="AF67" s="46">
        <f>IF(①解答入力!D67=①解答入力!AG67,1,0)</f>
        <v>0</v>
      </c>
      <c r="AG67" s="46">
        <f>IF(①解答入力!D67=①解答入力!AH67,1,0)</f>
        <v>0</v>
      </c>
      <c r="AH67" s="46">
        <f>IF(①解答入力!D67=①解答入力!AI67,1,0)</f>
        <v>0</v>
      </c>
      <c r="AI67" s="46">
        <f>IF(①解答入力!D67=①解答入力!AJ67,1,0)</f>
        <v>0</v>
      </c>
      <c r="AJ67" s="87">
        <f>IF(①解答入力!D67=①解答入力!AK67,1,0)</f>
        <v>0</v>
      </c>
      <c r="AK67" s="46">
        <f>IF(①解答入力!D67=①解答入力!AL67,1,0)</f>
        <v>0</v>
      </c>
      <c r="AL67" s="46">
        <f>IF(①解答入力!D67=①解答入力!AM67,1,0)</f>
        <v>0</v>
      </c>
      <c r="AM67" s="46">
        <f>IF(①解答入力!D67=①解答入力!AN67,1,0)</f>
        <v>0</v>
      </c>
      <c r="AN67" s="46">
        <f>IF(①解答入力!D67=①解答入力!AO67,1,0)</f>
        <v>0</v>
      </c>
      <c r="AO67" s="46">
        <f>IF(①解答入力!D67=①解答入力!AP67,1,0)</f>
        <v>0</v>
      </c>
      <c r="AP67" s="87">
        <f>IF(①解答入力!D67=①解答入力!AQ67,1,0)</f>
        <v>0</v>
      </c>
      <c r="AQ67" s="107">
        <f>IF(①解答入力!D67=①解答入力!AR67,1,0)</f>
        <v>0</v>
      </c>
      <c r="AR67" s="66">
        <f t="shared" si="4"/>
        <v>0</v>
      </c>
      <c r="AS67" s="74">
        <f t="shared" si="5"/>
        <v>0</v>
      </c>
      <c r="AT67" s="74">
        <f t="shared" si="6"/>
        <v>40</v>
      </c>
      <c r="AU67" s="68">
        <f t="shared" si="7"/>
        <v>100</v>
      </c>
    </row>
    <row r="68" spans="1:47" ht="15" customHeight="1">
      <c r="A68" s="367"/>
      <c r="B68" s="367"/>
      <c r="C68" s="131">
        <v>65</v>
      </c>
      <c r="D68" s="45">
        <f>IF(①解答入力!D68=①解答入力!E68,1,0)</f>
        <v>0</v>
      </c>
      <c r="E68" s="46">
        <f>IF(①解答入力!D68=①解答入力!F68,1,0)</f>
        <v>0</v>
      </c>
      <c r="F68" s="46">
        <f>IF(①解答入力!D68=①解答入力!G68,1,0)</f>
        <v>0</v>
      </c>
      <c r="G68" s="46">
        <f>IF(①解答入力!D68=①解答入力!H68,1,0)</f>
        <v>0</v>
      </c>
      <c r="H68" s="46">
        <f>IF(①解答入力!D68=①解答入力!I68,1,0)</f>
        <v>0</v>
      </c>
      <c r="I68" s="46">
        <f>IF(①解答入力!D68=①解答入力!J68,1,0)</f>
        <v>0</v>
      </c>
      <c r="J68" s="46">
        <f>IF(①解答入力!D68=①解答入力!K68,1,0)</f>
        <v>0</v>
      </c>
      <c r="K68" s="46">
        <f>IF(①解答入力!D68=①解答入力!L68,1,0)</f>
        <v>0</v>
      </c>
      <c r="L68" s="46">
        <f>IF(①解答入力!D68=①解答入力!M68,1,0)</f>
        <v>0</v>
      </c>
      <c r="M68" s="46">
        <f>IF(①解答入力!D68=①解答入力!N68,1,0)</f>
        <v>0</v>
      </c>
      <c r="N68" s="46">
        <f>IF(①解答入力!D68=①解答入力!O68,1,0)</f>
        <v>0</v>
      </c>
      <c r="O68" s="46">
        <f>IF(①解答入力!D68=①解答入力!P68,1,0)</f>
        <v>0</v>
      </c>
      <c r="P68" s="46">
        <f>IF(①解答入力!D68=①解答入力!Q68,1,0)</f>
        <v>0</v>
      </c>
      <c r="Q68" s="46">
        <f>IF(①解答入力!D68=①解答入力!R68,1,0)</f>
        <v>0</v>
      </c>
      <c r="R68" s="46">
        <f>IF(①解答入力!D68=①解答入力!S68,1,0)</f>
        <v>0</v>
      </c>
      <c r="S68" s="46">
        <f>IF(①解答入力!D68=①解答入力!T68,1,0)</f>
        <v>0</v>
      </c>
      <c r="T68" s="46">
        <f>IF(①解答入力!D68=①解答入力!U68,1,0)</f>
        <v>0</v>
      </c>
      <c r="U68" s="46">
        <f>IF(①解答入力!D68=①解答入力!V68,1,0)</f>
        <v>0</v>
      </c>
      <c r="V68" s="46">
        <f>IF(①解答入力!D68=①解答入力!W68,1,0)</f>
        <v>0</v>
      </c>
      <c r="W68" s="46">
        <f>IF(①解答入力!D68=①解答入力!X68,1,0)</f>
        <v>0</v>
      </c>
      <c r="X68" s="46">
        <f>IF(①解答入力!D68=①解答入力!Y68,1,0)</f>
        <v>0</v>
      </c>
      <c r="Y68" s="46">
        <f>IF(①解答入力!D68=①解答入力!Z68,1,0)</f>
        <v>0</v>
      </c>
      <c r="Z68" s="46">
        <f>IF(①解答入力!D68=①解答入力!AA68,1,0)</f>
        <v>0</v>
      </c>
      <c r="AA68" s="46">
        <f>IF(①解答入力!D68=①解答入力!AB68,1,0)</f>
        <v>0</v>
      </c>
      <c r="AB68" s="46">
        <f>IF(①解答入力!D68=①解答入力!AC68,1,0)</f>
        <v>0</v>
      </c>
      <c r="AC68" s="46">
        <f>IF(①解答入力!D68=①解答入力!AD68,1,0)</f>
        <v>0</v>
      </c>
      <c r="AD68" s="46">
        <f>IF(①解答入力!D68=①解答入力!AE68,1,0)</f>
        <v>0</v>
      </c>
      <c r="AE68" s="46">
        <f>IF(①解答入力!D68=①解答入力!AF68,1,0)</f>
        <v>0</v>
      </c>
      <c r="AF68" s="46">
        <f>IF(①解答入力!D68=①解答入力!AG68,1,0)</f>
        <v>0</v>
      </c>
      <c r="AG68" s="46">
        <f>IF(①解答入力!D68=①解答入力!AH68,1,0)</f>
        <v>0</v>
      </c>
      <c r="AH68" s="46">
        <f>IF(①解答入力!D68=①解答入力!AI68,1,0)</f>
        <v>0</v>
      </c>
      <c r="AI68" s="46">
        <f>IF(①解答入力!D68=①解答入力!AJ68,1,0)</f>
        <v>0</v>
      </c>
      <c r="AJ68" s="87">
        <f>IF(①解答入力!D68=①解答入力!AK68,1,0)</f>
        <v>0</v>
      </c>
      <c r="AK68" s="46">
        <f>IF(①解答入力!D68=①解答入力!AL68,1,0)</f>
        <v>0</v>
      </c>
      <c r="AL68" s="46">
        <f>IF(①解答入力!D68=①解答入力!AM68,1,0)</f>
        <v>0</v>
      </c>
      <c r="AM68" s="46">
        <f>IF(①解答入力!D68=①解答入力!AN68,1,0)</f>
        <v>0</v>
      </c>
      <c r="AN68" s="46">
        <f>IF(①解答入力!D68=①解答入力!AO68,1,0)</f>
        <v>0</v>
      </c>
      <c r="AO68" s="46">
        <f>IF(①解答入力!D68=①解答入力!AP68,1,0)</f>
        <v>0</v>
      </c>
      <c r="AP68" s="87">
        <f>IF(①解答入力!D68=①解答入力!AQ68,1,0)</f>
        <v>0</v>
      </c>
      <c r="AQ68" s="107">
        <f>IF(①解答入力!D68=①解答入力!AR68,1,0)</f>
        <v>0</v>
      </c>
      <c r="AR68" s="66">
        <f t="shared" si="4"/>
        <v>0</v>
      </c>
      <c r="AS68" s="74">
        <f t="shared" si="5"/>
        <v>0</v>
      </c>
      <c r="AT68" s="74">
        <f t="shared" si="6"/>
        <v>40</v>
      </c>
      <c r="AU68" s="68">
        <f t="shared" si="7"/>
        <v>100</v>
      </c>
    </row>
    <row r="69" spans="1:47" ht="15" customHeight="1">
      <c r="A69" s="367"/>
      <c r="B69" s="367"/>
      <c r="C69" s="131">
        <v>66</v>
      </c>
      <c r="D69" s="45">
        <f>IF(①解答入力!D69=①解答入力!E69,1,0)</f>
        <v>0</v>
      </c>
      <c r="E69" s="46">
        <f>IF(①解答入力!D69=①解答入力!F69,1,0)</f>
        <v>0</v>
      </c>
      <c r="F69" s="46">
        <f>IF(①解答入力!D69=①解答入力!G69,1,0)</f>
        <v>0</v>
      </c>
      <c r="G69" s="46">
        <f>IF(①解答入力!D69=①解答入力!H69,1,0)</f>
        <v>0</v>
      </c>
      <c r="H69" s="46">
        <f>IF(①解答入力!D69=①解答入力!I69,1,0)</f>
        <v>0</v>
      </c>
      <c r="I69" s="46">
        <f>IF(①解答入力!D69=①解答入力!J69,1,0)</f>
        <v>0</v>
      </c>
      <c r="J69" s="46">
        <f>IF(①解答入力!D69=①解答入力!K69,1,0)</f>
        <v>0</v>
      </c>
      <c r="K69" s="46">
        <f>IF(①解答入力!D69=①解答入力!L69,1,0)</f>
        <v>0</v>
      </c>
      <c r="L69" s="46">
        <f>IF(①解答入力!D69=①解答入力!M69,1,0)</f>
        <v>0</v>
      </c>
      <c r="M69" s="46">
        <f>IF(①解答入力!D69=①解答入力!N69,1,0)</f>
        <v>0</v>
      </c>
      <c r="N69" s="46">
        <f>IF(①解答入力!D69=①解答入力!O69,1,0)</f>
        <v>0</v>
      </c>
      <c r="O69" s="46">
        <f>IF(①解答入力!D69=①解答入力!P69,1,0)</f>
        <v>0</v>
      </c>
      <c r="P69" s="46">
        <f>IF(①解答入力!D69=①解答入力!Q69,1,0)</f>
        <v>0</v>
      </c>
      <c r="Q69" s="46">
        <f>IF(①解答入力!D69=①解答入力!R69,1,0)</f>
        <v>0</v>
      </c>
      <c r="R69" s="46">
        <f>IF(①解答入力!D69=①解答入力!S69,1,0)</f>
        <v>0</v>
      </c>
      <c r="S69" s="46">
        <f>IF(①解答入力!D69=①解答入力!T69,1,0)</f>
        <v>0</v>
      </c>
      <c r="T69" s="46">
        <f>IF(①解答入力!D69=①解答入力!U69,1,0)</f>
        <v>0</v>
      </c>
      <c r="U69" s="46">
        <f>IF(①解答入力!D69=①解答入力!V69,1,0)</f>
        <v>0</v>
      </c>
      <c r="V69" s="46">
        <f>IF(①解答入力!D69=①解答入力!W69,1,0)</f>
        <v>0</v>
      </c>
      <c r="W69" s="46">
        <f>IF(①解答入力!D69=①解答入力!X69,1,0)</f>
        <v>0</v>
      </c>
      <c r="X69" s="46">
        <f>IF(①解答入力!D69=①解答入力!Y69,1,0)</f>
        <v>0</v>
      </c>
      <c r="Y69" s="46">
        <f>IF(①解答入力!D69=①解答入力!Z69,1,0)</f>
        <v>0</v>
      </c>
      <c r="Z69" s="46">
        <f>IF(①解答入力!D69=①解答入力!AA69,1,0)</f>
        <v>0</v>
      </c>
      <c r="AA69" s="46">
        <f>IF(①解答入力!D69=①解答入力!AB69,1,0)</f>
        <v>0</v>
      </c>
      <c r="AB69" s="46">
        <f>IF(①解答入力!D69=①解答入力!AC69,1,0)</f>
        <v>0</v>
      </c>
      <c r="AC69" s="46">
        <f>IF(①解答入力!D69=①解答入力!AD69,1,0)</f>
        <v>0</v>
      </c>
      <c r="AD69" s="46">
        <f>IF(①解答入力!D69=①解答入力!AE69,1,0)</f>
        <v>0</v>
      </c>
      <c r="AE69" s="46">
        <f>IF(①解答入力!D69=①解答入力!AF69,1,0)</f>
        <v>0</v>
      </c>
      <c r="AF69" s="46">
        <f>IF(①解答入力!D69=①解答入力!AG69,1,0)</f>
        <v>0</v>
      </c>
      <c r="AG69" s="46">
        <f>IF(①解答入力!D69=①解答入力!AH69,1,0)</f>
        <v>0</v>
      </c>
      <c r="AH69" s="46">
        <f>IF(①解答入力!D69=①解答入力!AI69,1,0)</f>
        <v>0</v>
      </c>
      <c r="AI69" s="46">
        <f>IF(①解答入力!D69=①解答入力!AJ69,1,0)</f>
        <v>0</v>
      </c>
      <c r="AJ69" s="87">
        <f>IF(①解答入力!D69=①解答入力!AK69,1,0)</f>
        <v>0</v>
      </c>
      <c r="AK69" s="46">
        <f>IF(①解答入力!D69=①解答入力!AL69,1,0)</f>
        <v>0</v>
      </c>
      <c r="AL69" s="46">
        <f>IF(①解答入力!D69=①解答入力!AM69,1,0)</f>
        <v>0</v>
      </c>
      <c r="AM69" s="46">
        <f>IF(①解答入力!D69=①解答入力!AN69,1,0)</f>
        <v>0</v>
      </c>
      <c r="AN69" s="46">
        <f>IF(①解答入力!D69=①解答入力!AO69,1,0)</f>
        <v>0</v>
      </c>
      <c r="AO69" s="46">
        <f>IF(①解答入力!D69=①解答入力!AP69,1,0)</f>
        <v>0</v>
      </c>
      <c r="AP69" s="87">
        <f>IF(①解答入力!D69=①解答入力!AQ69,1,0)</f>
        <v>0</v>
      </c>
      <c r="AQ69" s="107">
        <f>IF(①解答入力!D69=①解答入力!AR69,1,0)</f>
        <v>0</v>
      </c>
      <c r="AR69" s="66">
        <f t="shared" si="4"/>
        <v>0</v>
      </c>
      <c r="AS69" s="74">
        <f t="shared" si="5"/>
        <v>0</v>
      </c>
      <c r="AT69" s="74">
        <f t="shared" si="6"/>
        <v>40</v>
      </c>
      <c r="AU69" s="68">
        <f t="shared" si="7"/>
        <v>100</v>
      </c>
    </row>
    <row r="70" spans="1:47" ht="15" customHeight="1">
      <c r="A70" s="367"/>
      <c r="B70" s="367"/>
      <c r="C70" s="131">
        <v>67</v>
      </c>
      <c r="D70" s="45">
        <f>IF(①解答入力!D70=①解答入力!E70,1,0)</f>
        <v>0</v>
      </c>
      <c r="E70" s="46">
        <f>IF(①解答入力!D70=①解答入力!F70,1,0)</f>
        <v>0</v>
      </c>
      <c r="F70" s="46">
        <f>IF(①解答入力!D70=①解答入力!G70,1,0)</f>
        <v>0</v>
      </c>
      <c r="G70" s="46">
        <f>IF(①解答入力!D70=①解答入力!H70,1,0)</f>
        <v>0</v>
      </c>
      <c r="H70" s="46">
        <f>IF(①解答入力!D70=①解答入力!I70,1,0)</f>
        <v>0</v>
      </c>
      <c r="I70" s="46">
        <f>IF(①解答入力!D70=①解答入力!J70,1,0)</f>
        <v>0</v>
      </c>
      <c r="J70" s="46">
        <f>IF(①解答入力!D70=①解答入力!K70,1,0)</f>
        <v>0</v>
      </c>
      <c r="K70" s="46">
        <f>IF(①解答入力!D70=①解答入力!L70,1,0)</f>
        <v>0</v>
      </c>
      <c r="L70" s="46">
        <f>IF(①解答入力!D70=①解答入力!M70,1,0)</f>
        <v>0</v>
      </c>
      <c r="M70" s="46">
        <f>IF(①解答入力!D70=①解答入力!N70,1,0)</f>
        <v>0</v>
      </c>
      <c r="N70" s="46">
        <f>IF(①解答入力!D70=①解答入力!O70,1,0)</f>
        <v>0</v>
      </c>
      <c r="O70" s="46">
        <f>IF(①解答入力!D70=①解答入力!P70,1,0)</f>
        <v>0</v>
      </c>
      <c r="P70" s="46">
        <f>IF(①解答入力!D70=①解答入力!Q70,1,0)</f>
        <v>0</v>
      </c>
      <c r="Q70" s="46">
        <f>IF(①解答入力!D70=①解答入力!R70,1,0)</f>
        <v>0</v>
      </c>
      <c r="R70" s="46">
        <f>IF(①解答入力!D70=①解答入力!S70,1,0)</f>
        <v>0</v>
      </c>
      <c r="S70" s="46">
        <f>IF(①解答入力!D70=①解答入力!T70,1,0)</f>
        <v>0</v>
      </c>
      <c r="T70" s="46">
        <f>IF(①解答入力!D70=①解答入力!U70,1,0)</f>
        <v>0</v>
      </c>
      <c r="U70" s="46">
        <f>IF(①解答入力!D70=①解答入力!V70,1,0)</f>
        <v>0</v>
      </c>
      <c r="V70" s="46">
        <f>IF(①解答入力!D70=①解答入力!W70,1,0)</f>
        <v>0</v>
      </c>
      <c r="W70" s="46">
        <f>IF(①解答入力!D70=①解答入力!X70,1,0)</f>
        <v>0</v>
      </c>
      <c r="X70" s="46">
        <f>IF(①解答入力!D70=①解答入力!Y70,1,0)</f>
        <v>0</v>
      </c>
      <c r="Y70" s="46">
        <f>IF(①解答入力!D70=①解答入力!Z70,1,0)</f>
        <v>0</v>
      </c>
      <c r="Z70" s="46">
        <f>IF(①解答入力!D70=①解答入力!AA70,1,0)</f>
        <v>0</v>
      </c>
      <c r="AA70" s="46">
        <f>IF(①解答入力!D70=①解答入力!AB70,1,0)</f>
        <v>0</v>
      </c>
      <c r="AB70" s="46">
        <f>IF(①解答入力!D70=①解答入力!AC70,1,0)</f>
        <v>0</v>
      </c>
      <c r="AC70" s="46">
        <f>IF(①解答入力!D70=①解答入力!AD70,1,0)</f>
        <v>0</v>
      </c>
      <c r="AD70" s="46">
        <f>IF(①解答入力!D70=①解答入力!AE70,1,0)</f>
        <v>0</v>
      </c>
      <c r="AE70" s="46">
        <f>IF(①解答入力!D70=①解答入力!AF70,1,0)</f>
        <v>0</v>
      </c>
      <c r="AF70" s="46">
        <f>IF(①解答入力!D70=①解答入力!AG70,1,0)</f>
        <v>0</v>
      </c>
      <c r="AG70" s="46">
        <f>IF(①解答入力!D70=①解答入力!AH70,1,0)</f>
        <v>0</v>
      </c>
      <c r="AH70" s="46">
        <f>IF(①解答入力!D70=①解答入力!AI70,1,0)</f>
        <v>0</v>
      </c>
      <c r="AI70" s="46">
        <f>IF(①解答入力!D70=①解答入力!AJ70,1,0)</f>
        <v>0</v>
      </c>
      <c r="AJ70" s="87">
        <f>IF(①解答入力!D70=①解答入力!AK70,1,0)</f>
        <v>0</v>
      </c>
      <c r="AK70" s="46">
        <f>IF(①解答入力!D70=①解答入力!AL70,1,0)</f>
        <v>0</v>
      </c>
      <c r="AL70" s="46">
        <f>IF(①解答入力!D70=①解答入力!AM70,1,0)</f>
        <v>0</v>
      </c>
      <c r="AM70" s="46">
        <f>IF(①解答入力!D70=①解答入力!AN70,1,0)</f>
        <v>0</v>
      </c>
      <c r="AN70" s="46">
        <f>IF(①解答入力!D70=①解答入力!AO70,1,0)</f>
        <v>0</v>
      </c>
      <c r="AO70" s="46">
        <f>IF(①解答入力!D70=①解答入力!AP70,1,0)</f>
        <v>0</v>
      </c>
      <c r="AP70" s="87">
        <f>IF(①解答入力!D70=①解答入力!AQ70,1,0)</f>
        <v>0</v>
      </c>
      <c r="AQ70" s="107">
        <f>IF(①解答入力!D70=①解答入力!AR70,1,0)</f>
        <v>0</v>
      </c>
      <c r="AR70" s="66">
        <f t="shared" si="4"/>
        <v>0</v>
      </c>
      <c r="AS70" s="74">
        <f t="shared" si="5"/>
        <v>0</v>
      </c>
      <c r="AT70" s="74">
        <f t="shared" si="6"/>
        <v>40</v>
      </c>
      <c r="AU70" s="68">
        <f t="shared" si="7"/>
        <v>100</v>
      </c>
    </row>
    <row r="71" spans="1:47" ht="15" customHeight="1" thickBot="1">
      <c r="A71" s="368"/>
      <c r="B71" s="368"/>
      <c r="C71" s="132">
        <v>68</v>
      </c>
      <c r="D71" s="51">
        <f>IF(①解答入力!D71=①解答入力!E71,1,0)</f>
        <v>0</v>
      </c>
      <c r="E71" s="52">
        <f>IF(①解答入力!D71=①解答入力!F71,1,0)</f>
        <v>0</v>
      </c>
      <c r="F71" s="52">
        <f>IF(①解答入力!D71=①解答入力!G71,1,0)</f>
        <v>0</v>
      </c>
      <c r="G71" s="52">
        <f>IF(①解答入力!D71=①解答入力!H71,1,0)</f>
        <v>0</v>
      </c>
      <c r="H71" s="52">
        <f>IF(①解答入力!D71=①解答入力!I71,1,0)</f>
        <v>0</v>
      </c>
      <c r="I71" s="52">
        <f>IF(①解答入力!D71=①解答入力!J71,1,0)</f>
        <v>0</v>
      </c>
      <c r="J71" s="52">
        <f>IF(①解答入力!D71=①解答入力!K71,1,0)</f>
        <v>0</v>
      </c>
      <c r="K71" s="52">
        <f>IF(①解答入力!D71=①解答入力!L71,1,0)</f>
        <v>0</v>
      </c>
      <c r="L71" s="52">
        <f>IF(①解答入力!D71=①解答入力!M71,1,0)</f>
        <v>0</v>
      </c>
      <c r="M71" s="52">
        <f>IF(①解答入力!D71=①解答入力!N71,1,0)</f>
        <v>0</v>
      </c>
      <c r="N71" s="52">
        <f>IF(①解答入力!D71=①解答入力!O71,1,0)</f>
        <v>0</v>
      </c>
      <c r="O71" s="52">
        <f>IF(①解答入力!D71=①解答入力!P71,1,0)</f>
        <v>0</v>
      </c>
      <c r="P71" s="52">
        <f>IF(①解答入力!D71=①解答入力!Q71,1,0)</f>
        <v>0</v>
      </c>
      <c r="Q71" s="52">
        <f>IF(①解答入力!D71=①解答入力!R71,1,0)</f>
        <v>0</v>
      </c>
      <c r="R71" s="52">
        <f>IF(①解答入力!D71=①解答入力!S71,1,0)</f>
        <v>0</v>
      </c>
      <c r="S71" s="52">
        <f>IF(①解答入力!D71=①解答入力!T71,1,0)</f>
        <v>0</v>
      </c>
      <c r="T71" s="52">
        <f>IF(①解答入力!D71=①解答入力!U71,1,0)</f>
        <v>0</v>
      </c>
      <c r="U71" s="52">
        <f>IF(①解答入力!D71=①解答入力!V71,1,0)</f>
        <v>0</v>
      </c>
      <c r="V71" s="52">
        <f>IF(①解答入力!D71=①解答入力!W71,1,0)</f>
        <v>0</v>
      </c>
      <c r="W71" s="52">
        <f>IF(①解答入力!D71=①解答入力!X71,1,0)</f>
        <v>0</v>
      </c>
      <c r="X71" s="52">
        <f>IF(①解答入力!D71=①解答入力!Y71,1,0)</f>
        <v>0</v>
      </c>
      <c r="Y71" s="52">
        <f>IF(①解答入力!D71=①解答入力!Z71,1,0)</f>
        <v>0</v>
      </c>
      <c r="Z71" s="52">
        <f>IF(①解答入力!D71=①解答入力!AA71,1,0)</f>
        <v>0</v>
      </c>
      <c r="AA71" s="52">
        <f>IF(①解答入力!D71=①解答入力!AB71,1,0)</f>
        <v>0</v>
      </c>
      <c r="AB71" s="52">
        <f>IF(①解答入力!D71=①解答入力!AC71,1,0)</f>
        <v>0</v>
      </c>
      <c r="AC71" s="52">
        <f>IF(①解答入力!D71=①解答入力!AD71,1,0)</f>
        <v>0</v>
      </c>
      <c r="AD71" s="52">
        <f>IF(①解答入力!D71=①解答入力!AE71,1,0)</f>
        <v>0</v>
      </c>
      <c r="AE71" s="52">
        <f>IF(①解答入力!D71=①解答入力!AF71,1,0)</f>
        <v>0</v>
      </c>
      <c r="AF71" s="52">
        <f>IF(①解答入力!D71=①解答入力!AG71,1,0)</f>
        <v>0</v>
      </c>
      <c r="AG71" s="52">
        <f>IF(①解答入力!D71=①解答入力!AH71,1,0)</f>
        <v>0</v>
      </c>
      <c r="AH71" s="52">
        <f>IF(①解答入力!D71=①解答入力!AI71,1,0)</f>
        <v>0</v>
      </c>
      <c r="AI71" s="52">
        <f>IF(①解答入力!D71=①解答入力!AJ71,1,0)</f>
        <v>0</v>
      </c>
      <c r="AJ71" s="89">
        <f>IF(①解答入力!D71=①解答入力!AK71,1,0)</f>
        <v>0</v>
      </c>
      <c r="AK71" s="52">
        <f>IF(①解答入力!D71=①解答入力!AL71,1,0)</f>
        <v>0</v>
      </c>
      <c r="AL71" s="52">
        <f>IF(①解答入力!D71=①解答入力!AM71,1,0)</f>
        <v>0</v>
      </c>
      <c r="AM71" s="52">
        <f>IF(①解答入力!D71=①解答入力!AN71,1,0)</f>
        <v>0</v>
      </c>
      <c r="AN71" s="52">
        <f>IF(①解答入力!D71=①解答入力!AO71,1,0)</f>
        <v>0</v>
      </c>
      <c r="AO71" s="52">
        <f>IF(①解答入力!D71=①解答入力!AP71,1,0)</f>
        <v>0</v>
      </c>
      <c r="AP71" s="89">
        <f>IF(①解答入力!D71=①解答入力!AQ71,1,0)</f>
        <v>0</v>
      </c>
      <c r="AQ71" s="111">
        <f>IF(①解答入力!D71=①解答入力!AR71,1,0)</f>
        <v>0</v>
      </c>
      <c r="AR71" s="49">
        <f t="shared" si="4"/>
        <v>0</v>
      </c>
      <c r="AS71" s="76">
        <f t="shared" si="5"/>
        <v>0</v>
      </c>
      <c r="AT71" s="76">
        <f t="shared" si="6"/>
        <v>40</v>
      </c>
      <c r="AU71" s="50">
        <f t="shared" si="7"/>
        <v>100</v>
      </c>
    </row>
    <row r="72" spans="1:47" ht="20.25" customHeight="1" thickBot="1">
      <c r="A72" s="349"/>
      <c r="B72" s="349"/>
      <c r="C72" s="135"/>
      <c r="D72" s="365" t="s">
        <v>14</v>
      </c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  <c r="AF72" s="365"/>
      <c r="AG72" s="365"/>
      <c r="AH72" s="365"/>
      <c r="AI72" s="365"/>
      <c r="AJ72" s="365"/>
      <c r="AK72" s="365"/>
      <c r="AL72" s="365"/>
      <c r="AM72" s="365"/>
      <c r="AN72" s="365"/>
      <c r="AO72" s="365"/>
      <c r="AP72" s="365"/>
      <c r="AQ72" s="206"/>
      <c r="AR72" s="349"/>
      <c r="AS72" s="349"/>
      <c r="AT72" s="349"/>
      <c r="AU72" s="349"/>
    </row>
    <row r="73" spans="1:47" ht="14.25" thickBot="1">
      <c r="A73" s="350"/>
      <c r="B73" s="350"/>
      <c r="C73" s="122"/>
      <c r="D73" s="10">
        <v>1</v>
      </c>
      <c r="E73" s="11">
        <v>2</v>
      </c>
      <c r="F73" s="11">
        <v>3</v>
      </c>
      <c r="G73" s="11">
        <v>4</v>
      </c>
      <c r="H73" s="11">
        <v>5</v>
      </c>
      <c r="I73" s="11">
        <v>6</v>
      </c>
      <c r="J73" s="11">
        <v>7</v>
      </c>
      <c r="K73" s="11">
        <v>8</v>
      </c>
      <c r="L73" s="11">
        <v>9</v>
      </c>
      <c r="M73" s="11">
        <v>10</v>
      </c>
      <c r="N73" s="11">
        <v>11</v>
      </c>
      <c r="O73" s="11">
        <v>12</v>
      </c>
      <c r="P73" s="11">
        <v>13</v>
      </c>
      <c r="Q73" s="11">
        <v>14</v>
      </c>
      <c r="R73" s="11">
        <v>15</v>
      </c>
      <c r="S73" s="11">
        <v>16</v>
      </c>
      <c r="T73" s="11">
        <v>17</v>
      </c>
      <c r="U73" s="11">
        <v>18</v>
      </c>
      <c r="V73" s="11">
        <v>19</v>
      </c>
      <c r="W73" s="11">
        <v>20</v>
      </c>
      <c r="X73" s="11">
        <v>21</v>
      </c>
      <c r="Y73" s="11">
        <v>22</v>
      </c>
      <c r="Z73" s="11">
        <v>23</v>
      </c>
      <c r="AA73" s="11">
        <v>24</v>
      </c>
      <c r="AB73" s="11">
        <v>25</v>
      </c>
      <c r="AC73" s="11">
        <v>26</v>
      </c>
      <c r="AD73" s="11">
        <v>27</v>
      </c>
      <c r="AE73" s="11">
        <v>28</v>
      </c>
      <c r="AF73" s="11">
        <v>29</v>
      </c>
      <c r="AG73" s="11">
        <v>30</v>
      </c>
      <c r="AH73" s="11">
        <v>31</v>
      </c>
      <c r="AI73" s="11">
        <v>32</v>
      </c>
      <c r="AJ73" s="11">
        <v>33</v>
      </c>
      <c r="AK73" s="11">
        <v>34</v>
      </c>
      <c r="AL73" s="11">
        <v>35</v>
      </c>
      <c r="AM73" s="11">
        <v>36</v>
      </c>
      <c r="AN73" s="11">
        <v>37</v>
      </c>
      <c r="AO73" s="11">
        <v>38</v>
      </c>
      <c r="AP73" s="78">
        <v>39</v>
      </c>
      <c r="AQ73" s="12">
        <v>40</v>
      </c>
      <c r="AR73" s="403" t="s">
        <v>41</v>
      </c>
      <c r="AS73" s="405" t="s">
        <v>42</v>
      </c>
      <c r="AT73" s="405" t="s">
        <v>43</v>
      </c>
      <c r="AU73" s="401" t="s">
        <v>44</v>
      </c>
    </row>
    <row r="74" spans="1:47" ht="27.75" customHeight="1" thickBot="1">
      <c r="A74" s="212" t="s">
        <v>47</v>
      </c>
      <c r="B74" s="212" t="s">
        <v>48</v>
      </c>
      <c r="C74" s="122" t="s">
        <v>6</v>
      </c>
      <c r="D74" s="213">
        <f>①解答入力!E3</f>
        <v>0</v>
      </c>
      <c r="E74" s="115">
        <f>①解答入力!F3</f>
        <v>0</v>
      </c>
      <c r="F74" s="115">
        <f>①解答入力!G3</f>
        <v>0</v>
      </c>
      <c r="G74" s="115">
        <f>①解答入力!H3</f>
        <v>0</v>
      </c>
      <c r="H74" s="115">
        <f>①解答入力!I3</f>
        <v>0</v>
      </c>
      <c r="I74" s="115">
        <f>①解答入力!J3</f>
        <v>0</v>
      </c>
      <c r="J74" s="115">
        <f>①解答入力!K3</f>
        <v>0</v>
      </c>
      <c r="K74" s="115">
        <f>①解答入力!L3</f>
        <v>0</v>
      </c>
      <c r="L74" s="115">
        <f>①解答入力!M3</f>
        <v>0</v>
      </c>
      <c r="M74" s="115">
        <f>①解答入力!N3</f>
        <v>0</v>
      </c>
      <c r="N74" s="115">
        <f>①解答入力!O3</f>
        <v>0</v>
      </c>
      <c r="O74" s="115">
        <f>①解答入力!P3</f>
        <v>0</v>
      </c>
      <c r="P74" s="115">
        <f>①解答入力!Q3</f>
        <v>0</v>
      </c>
      <c r="Q74" s="115">
        <f>①解答入力!R3</f>
        <v>0</v>
      </c>
      <c r="R74" s="115">
        <f>①解答入力!S3</f>
        <v>0</v>
      </c>
      <c r="S74" s="115">
        <f>①解答入力!T3</f>
        <v>0</v>
      </c>
      <c r="T74" s="115">
        <f>①解答入力!U3</f>
        <v>0</v>
      </c>
      <c r="U74" s="115">
        <f>①解答入力!V3</f>
        <v>0</v>
      </c>
      <c r="V74" s="115">
        <f>①解答入力!W3</f>
        <v>0</v>
      </c>
      <c r="W74" s="115">
        <f>①解答入力!X3</f>
        <v>0</v>
      </c>
      <c r="X74" s="115">
        <f>①解答入力!Y3</f>
        <v>0</v>
      </c>
      <c r="Y74" s="115">
        <f>①解答入力!Z3</f>
        <v>0</v>
      </c>
      <c r="Z74" s="115">
        <f>①解答入力!AA3</f>
        <v>0</v>
      </c>
      <c r="AA74" s="115">
        <f>①解答入力!AB3</f>
        <v>0</v>
      </c>
      <c r="AB74" s="115">
        <f>①解答入力!AC3</f>
        <v>0</v>
      </c>
      <c r="AC74" s="115">
        <f>①解答入力!AD3</f>
        <v>0</v>
      </c>
      <c r="AD74" s="115">
        <f>①解答入力!AE3</f>
        <v>0</v>
      </c>
      <c r="AE74" s="115">
        <f>①解答入力!AF3</f>
        <v>0</v>
      </c>
      <c r="AF74" s="115">
        <f>①解答入力!AG3</f>
        <v>0</v>
      </c>
      <c r="AG74" s="115">
        <f>①解答入力!AH3</f>
        <v>0</v>
      </c>
      <c r="AH74" s="115">
        <f>①解答入力!AI3</f>
        <v>0</v>
      </c>
      <c r="AI74" s="115">
        <f>①解答入力!AJ3</f>
        <v>0</v>
      </c>
      <c r="AJ74" s="115">
        <f>①解答入力!AK3</f>
        <v>0</v>
      </c>
      <c r="AK74" s="115">
        <f>①解答入力!AL3</f>
        <v>0</v>
      </c>
      <c r="AL74" s="115">
        <f>①解答入力!AM3</f>
        <v>0</v>
      </c>
      <c r="AM74" s="115">
        <f>①解答入力!AN3</f>
        <v>0</v>
      </c>
      <c r="AN74" s="115">
        <f>①解答入力!AO3</f>
        <v>0</v>
      </c>
      <c r="AO74" s="115">
        <f>①解答入力!AP3</f>
        <v>0</v>
      </c>
      <c r="AP74" s="115">
        <f>①解答入力!AQ3</f>
        <v>0</v>
      </c>
      <c r="AQ74" s="117">
        <f>①解答入力!AR3</f>
        <v>0</v>
      </c>
      <c r="AR74" s="404"/>
      <c r="AS74" s="406"/>
      <c r="AT74" s="406"/>
      <c r="AU74" s="402"/>
    </row>
    <row r="75" spans="1:47" ht="15" customHeight="1">
      <c r="A75" s="366" t="s">
        <v>51</v>
      </c>
      <c r="B75" s="394" t="s">
        <v>87</v>
      </c>
      <c r="C75" s="136">
        <v>69</v>
      </c>
      <c r="D75" s="55">
        <f>IF(①解答入力!D75=①解答入力!E75,1,0)</f>
        <v>0</v>
      </c>
      <c r="E75" s="56">
        <f>IF(①解答入力!D75=①解答入力!F75,1,0)</f>
        <v>0</v>
      </c>
      <c r="F75" s="56">
        <f>IF(①解答入力!D75=①解答入力!G75,1,0)</f>
        <v>0</v>
      </c>
      <c r="G75" s="56">
        <f>IF(①解答入力!D75=①解答入力!H75,1,0)</f>
        <v>0</v>
      </c>
      <c r="H75" s="56">
        <f>IF(①解答入力!D75=①解答入力!I75,1,0)</f>
        <v>0</v>
      </c>
      <c r="I75" s="56">
        <f>IF(①解答入力!D75=①解答入力!J75,1,0)</f>
        <v>0</v>
      </c>
      <c r="J75" s="56">
        <f>IF(①解答入力!D75=①解答入力!K75,1,0)</f>
        <v>0</v>
      </c>
      <c r="K75" s="56">
        <f>IF(①解答入力!D75=①解答入力!L75,1,0)</f>
        <v>0</v>
      </c>
      <c r="L75" s="56">
        <f>IF(①解答入力!D75=①解答入力!M75,1,0)</f>
        <v>0</v>
      </c>
      <c r="M75" s="56">
        <f>IF(①解答入力!D75=①解答入力!N75,1,0)</f>
        <v>0</v>
      </c>
      <c r="N75" s="56">
        <f>IF(①解答入力!D75=①解答入力!O75,1,0)</f>
        <v>0</v>
      </c>
      <c r="O75" s="56">
        <f>IF(①解答入力!D75=①解答入力!P75,1,0)</f>
        <v>0</v>
      </c>
      <c r="P75" s="56">
        <f>IF(①解答入力!D75=①解答入力!Q75,1,0)</f>
        <v>0</v>
      </c>
      <c r="Q75" s="56">
        <f>IF(①解答入力!D75=①解答入力!R75,1,0)</f>
        <v>0</v>
      </c>
      <c r="R75" s="56">
        <f>IF(①解答入力!D75=①解答入力!S75,1,0)</f>
        <v>0</v>
      </c>
      <c r="S75" s="56">
        <f>IF(①解答入力!D75=①解答入力!T75,1,0)</f>
        <v>0</v>
      </c>
      <c r="T75" s="56">
        <f>IF(①解答入力!D75=①解答入力!U75,1,0)</f>
        <v>0</v>
      </c>
      <c r="U75" s="56">
        <f>IF(①解答入力!D75=①解答入力!V75,1,0)</f>
        <v>0</v>
      </c>
      <c r="V75" s="56">
        <f>IF(①解答入力!D75=①解答入力!W75,1,0)</f>
        <v>0</v>
      </c>
      <c r="W75" s="56">
        <f>IF(①解答入力!D75=①解答入力!X75,1,0)</f>
        <v>0</v>
      </c>
      <c r="X75" s="56">
        <f>IF(①解答入力!D75=①解答入力!Y75,1,0)</f>
        <v>0</v>
      </c>
      <c r="Y75" s="56">
        <f>IF(①解答入力!D75=①解答入力!Z75,1,0)</f>
        <v>0</v>
      </c>
      <c r="Z75" s="56">
        <f>IF(①解答入力!D75=①解答入力!AA75,1,0)</f>
        <v>0</v>
      </c>
      <c r="AA75" s="56">
        <f>IF(①解答入力!D75=①解答入力!AB75,1,0)</f>
        <v>0</v>
      </c>
      <c r="AB75" s="56">
        <f>IF(①解答入力!D75=①解答入力!AC75,1,0)</f>
        <v>0</v>
      </c>
      <c r="AC75" s="56">
        <f>IF(①解答入力!D75=①解答入力!AD75,1,0)</f>
        <v>0</v>
      </c>
      <c r="AD75" s="56">
        <f>IF(①解答入力!D75=①解答入力!AE75,1,0)</f>
        <v>0</v>
      </c>
      <c r="AE75" s="56">
        <f>IF(①解答入力!D75=①解答入力!AF75,1,0)</f>
        <v>0</v>
      </c>
      <c r="AF75" s="56">
        <f>IF(①解答入力!D75=①解答入力!AG75,1,0)</f>
        <v>0</v>
      </c>
      <c r="AG75" s="56">
        <f>IF(①解答入力!D75=①解答入力!AH75,1,0)</f>
        <v>0</v>
      </c>
      <c r="AH75" s="56">
        <f>IF(①解答入力!D75=①解答入力!AI75,1,0)</f>
        <v>0</v>
      </c>
      <c r="AI75" s="56">
        <f>IF(①解答入力!D75=①解答入力!AJ75,1,0)</f>
        <v>0</v>
      </c>
      <c r="AJ75" s="91">
        <f>IF(①解答入力!D75=①解答入力!AK75,1,0)</f>
        <v>0</v>
      </c>
      <c r="AK75" s="56">
        <f>IF(①解答入力!D75=①解答入力!AL75,1,0)</f>
        <v>0</v>
      </c>
      <c r="AL75" s="56">
        <f>IF(①解答入力!D75=①解答入力!AM75,1,0)</f>
        <v>0</v>
      </c>
      <c r="AM75" s="56">
        <f>IF(①解答入力!D75=①解答入力!AN75,1,0)</f>
        <v>0</v>
      </c>
      <c r="AN75" s="56">
        <f>IF(①解答入力!D75=①解答入力!AO75,1,0)</f>
        <v>0</v>
      </c>
      <c r="AO75" s="56">
        <f>IF(①解答入力!D75=①解答入力!AP75,1,0)</f>
        <v>0</v>
      </c>
      <c r="AP75" s="91">
        <f>IF(①解答入力!D75=①解答入力!AQ75,1,0)</f>
        <v>0</v>
      </c>
      <c r="AQ75" s="113">
        <f>IF(①解答入力!D75=①解答入力!AR75,1,0)</f>
        <v>0</v>
      </c>
      <c r="AR75" s="118">
        <f t="shared" si="4"/>
        <v>0</v>
      </c>
      <c r="AS75" s="119">
        <f t="shared" si="5"/>
        <v>0</v>
      </c>
      <c r="AT75" s="119">
        <f t="shared" si="6"/>
        <v>40</v>
      </c>
      <c r="AU75" s="120">
        <f t="shared" si="7"/>
        <v>100</v>
      </c>
    </row>
    <row r="76" spans="1:47" ht="15" customHeight="1">
      <c r="A76" s="367"/>
      <c r="B76" s="395"/>
      <c r="C76" s="131">
        <v>70</v>
      </c>
      <c r="D76" s="45">
        <f>IF(①解答入力!D76=①解答入力!E76,1,0)</f>
        <v>0</v>
      </c>
      <c r="E76" s="46">
        <f>IF(①解答入力!D76=①解答入力!F76,1,0)</f>
        <v>0</v>
      </c>
      <c r="F76" s="46">
        <f>IF(①解答入力!D76=①解答入力!G76,1,0)</f>
        <v>0</v>
      </c>
      <c r="G76" s="46">
        <f>IF(①解答入力!D76=①解答入力!H76,1,0)</f>
        <v>0</v>
      </c>
      <c r="H76" s="46">
        <f>IF(①解答入力!D76=①解答入力!I76,1,0)</f>
        <v>0</v>
      </c>
      <c r="I76" s="46">
        <f>IF(①解答入力!D76=①解答入力!J76,1,0)</f>
        <v>0</v>
      </c>
      <c r="J76" s="46">
        <f>IF(①解答入力!D76=①解答入力!K76,1,0)</f>
        <v>0</v>
      </c>
      <c r="K76" s="46">
        <f>IF(①解答入力!D76=①解答入力!L76,1,0)</f>
        <v>0</v>
      </c>
      <c r="L76" s="46">
        <f>IF(①解答入力!D76=①解答入力!M76,1,0)</f>
        <v>0</v>
      </c>
      <c r="M76" s="46">
        <f>IF(①解答入力!D76=①解答入力!N76,1,0)</f>
        <v>0</v>
      </c>
      <c r="N76" s="46">
        <f>IF(①解答入力!D76=①解答入力!O76,1,0)</f>
        <v>0</v>
      </c>
      <c r="O76" s="46">
        <f>IF(①解答入力!D76=①解答入力!P76,1,0)</f>
        <v>0</v>
      </c>
      <c r="P76" s="46">
        <f>IF(①解答入力!D76=①解答入力!Q76,1,0)</f>
        <v>0</v>
      </c>
      <c r="Q76" s="46">
        <f>IF(①解答入力!D76=①解答入力!R76,1,0)</f>
        <v>0</v>
      </c>
      <c r="R76" s="46">
        <f>IF(①解答入力!D76=①解答入力!S76,1,0)</f>
        <v>0</v>
      </c>
      <c r="S76" s="46">
        <f>IF(①解答入力!D76=①解答入力!T76,1,0)</f>
        <v>0</v>
      </c>
      <c r="T76" s="46">
        <f>IF(①解答入力!D76=①解答入力!U76,1,0)</f>
        <v>0</v>
      </c>
      <c r="U76" s="46">
        <f>IF(①解答入力!D76=①解答入力!V76,1,0)</f>
        <v>0</v>
      </c>
      <c r="V76" s="46">
        <f>IF(①解答入力!D76=①解答入力!W76,1,0)</f>
        <v>0</v>
      </c>
      <c r="W76" s="46">
        <f>IF(①解答入力!D76=①解答入力!X76,1,0)</f>
        <v>0</v>
      </c>
      <c r="X76" s="46">
        <f>IF(①解答入力!D76=①解答入力!Y76,1,0)</f>
        <v>0</v>
      </c>
      <c r="Y76" s="46">
        <f>IF(①解答入力!D76=①解答入力!Z76,1,0)</f>
        <v>0</v>
      </c>
      <c r="Z76" s="46">
        <f>IF(①解答入力!D76=①解答入力!AA76,1,0)</f>
        <v>0</v>
      </c>
      <c r="AA76" s="46">
        <f>IF(①解答入力!D76=①解答入力!AB76,1,0)</f>
        <v>0</v>
      </c>
      <c r="AB76" s="46">
        <f>IF(①解答入力!D76=①解答入力!AC76,1,0)</f>
        <v>0</v>
      </c>
      <c r="AC76" s="46">
        <f>IF(①解答入力!D76=①解答入力!AD76,1,0)</f>
        <v>0</v>
      </c>
      <c r="AD76" s="46">
        <f>IF(①解答入力!D76=①解答入力!AE76,1,0)</f>
        <v>0</v>
      </c>
      <c r="AE76" s="46">
        <f>IF(①解答入力!D76=①解答入力!AF76,1,0)</f>
        <v>0</v>
      </c>
      <c r="AF76" s="46">
        <f>IF(①解答入力!D76=①解答入力!AG76,1,0)</f>
        <v>0</v>
      </c>
      <c r="AG76" s="46">
        <f>IF(①解答入力!D76=①解答入力!AH76,1,0)</f>
        <v>0</v>
      </c>
      <c r="AH76" s="46">
        <f>IF(①解答入力!D76=①解答入力!AI76,1,0)</f>
        <v>0</v>
      </c>
      <c r="AI76" s="46">
        <f>IF(①解答入力!D76=①解答入力!AJ76,1,0)</f>
        <v>0</v>
      </c>
      <c r="AJ76" s="87">
        <f>IF(①解答入力!D76=①解答入力!AK76,1,0)</f>
        <v>0</v>
      </c>
      <c r="AK76" s="46">
        <f>IF(①解答入力!D76=①解答入力!AL76,1,0)</f>
        <v>0</v>
      </c>
      <c r="AL76" s="46">
        <f>IF(①解答入力!D76=①解答入力!AM76,1,0)</f>
        <v>0</v>
      </c>
      <c r="AM76" s="46">
        <f>IF(①解答入力!D76=①解答入力!AN76,1,0)</f>
        <v>0</v>
      </c>
      <c r="AN76" s="46">
        <f>IF(①解答入力!D76=①解答入力!AO76,1,0)</f>
        <v>0</v>
      </c>
      <c r="AO76" s="46">
        <f>IF(①解答入力!D76=①解答入力!AP76,1,0)</f>
        <v>0</v>
      </c>
      <c r="AP76" s="87">
        <f>IF(①解答入力!D76=①解答入力!AQ76,1,0)</f>
        <v>0</v>
      </c>
      <c r="AQ76" s="107">
        <f>IF(①解答入力!D76=①解答入力!AR76,1,0)</f>
        <v>0</v>
      </c>
      <c r="AR76" s="66">
        <f t="shared" si="4"/>
        <v>0</v>
      </c>
      <c r="AS76" s="74">
        <f t="shared" si="5"/>
        <v>0</v>
      </c>
      <c r="AT76" s="74">
        <f t="shared" si="6"/>
        <v>40</v>
      </c>
      <c r="AU76" s="68">
        <f t="shared" si="7"/>
        <v>100</v>
      </c>
    </row>
    <row r="77" spans="1:47" ht="15" customHeight="1">
      <c r="A77" s="367"/>
      <c r="B77" s="395"/>
      <c r="C77" s="131">
        <v>71</v>
      </c>
      <c r="D77" s="45">
        <f>IF(①解答入力!D77=①解答入力!E77,1,0)</f>
        <v>0</v>
      </c>
      <c r="E77" s="46">
        <f>IF(①解答入力!D77=①解答入力!F77,1,0)</f>
        <v>0</v>
      </c>
      <c r="F77" s="46">
        <f>IF(①解答入力!D77=①解答入力!G77,1,0)</f>
        <v>0</v>
      </c>
      <c r="G77" s="46">
        <f>IF(①解答入力!D77=①解答入力!H77,1,0)</f>
        <v>0</v>
      </c>
      <c r="H77" s="46">
        <f>IF(①解答入力!D77=①解答入力!I77,1,0)</f>
        <v>0</v>
      </c>
      <c r="I77" s="46">
        <f>IF(①解答入力!D77=①解答入力!J77,1,0)</f>
        <v>0</v>
      </c>
      <c r="J77" s="46">
        <f>IF(①解答入力!D77=①解答入力!K77,1,0)</f>
        <v>0</v>
      </c>
      <c r="K77" s="46">
        <f>IF(①解答入力!D77=①解答入力!L77,1,0)</f>
        <v>0</v>
      </c>
      <c r="L77" s="46">
        <f>IF(①解答入力!D77=①解答入力!M77,1,0)</f>
        <v>0</v>
      </c>
      <c r="M77" s="46">
        <f>IF(①解答入力!D77=①解答入力!N77,1,0)</f>
        <v>0</v>
      </c>
      <c r="N77" s="46">
        <f>IF(①解答入力!D77=①解答入力!O77,1,0)</f>
        <v>0</v>
      </c>
      <c r="O77" s="46">
        <f>IF(①解答入力!D77=①解答入力!P77,1,0)</f>
        <v>0</v>
      </c>
      <c r="P77" s="46">
        <f>IF(①解答入力!D77=①解答入力!Q77,1,0)</f>
        <v>0</v>
      </c>
      <c r="Q77" s="46">
        <f>IF(①解答入力!D77=①解答入力!R77,1,0)</f>
        <v>0</v>
      </c>
      <c r="R77" s="46">
        <f>IF(①解答入力!D77=①解答入力!S77,1,0)</f>
        <v>0</v>
      </c>
      <c r="S77" s="46">
        <f>IF(①解答入力!D77=①解答入力!T77,1,0)</f>
        <v>0</v>
      </c>
      <c r="T77" s="46">
        <f>IF(①解答入力!D77=①解答入力!U77,1,0)</f>
        <v>0</v>
      </c>
      <c r="U77" s="46">
        <f>IF(①解答入力!D77=①解答入力!V77,1,0)</f>
        <v>0</v>
      </c>
      <c r="V77" s="46">
        <f>IF(①解答入力!D77=①解答入力!W77,1,0)</f>
        <v>0</v>
      </c>
      <c r="W77" s="46">
        <f>IF(①解答入力!D77=①解答入力!X77,1,0)</f>
        <v>0</v>
      </c>
      <c r="X77" s="46">
        <f>IF(①解答入力!D77=①解答入力!Y77,1,0)</f>
        <v>0</v>
      </c>
      <c r="Y77" s="46">
        <f>IF(①解答入力!D77=①解答入力!Z77,1,0)</f>
        <v>0</v>
      </c>
      <c r="Z77" s="46">
        <f>IF(①解答入力!D77=①解答入力!AA77,1,0)</f>
        <v>0</v>
      </c>
      <c r="AA77" s="46">
        <f>IF(①解答入力!D77=①解答入力!AB77,1,0)</f>
        <v>0</v>
      </c>
      <c r="AB77" s="46">
        <f>IF(①解答入力!D77=①解答入力!AC77,1,0)</f>
        <v>0</v>
      </c>
      <c r="AC77" s="46">
        <f>IF(①解答入力!D77=①解答入力!AD77,1,0)</f>
        <v>0</v>
      </c>
      <c r="AD77" s="46">
        <f>IF(①解答入力!D77=①解答入力!AE77,1,0)</f>
        <v>0</v>
      </c>
      <c r="AE77" s="46">
        <f>IF(①解答入力!D77=①解答入力!AF77,1,0)</f>
        <v>0</v>
      </c>
      <c r="AF77" s="46">
        <f>IF(①解答入力!D77=①解答入力!AG77,1,0)</f>
        <v>0</v>
      </c>
      <c r="AG77" s="46">
        <f>IF(①解答入力!D77=①解答入力!AH77,1,0)</f>
        <v>0</v>
      </c>
      <c r="AH77" s="46">
        <f>IF(①解答入力!D77=①解答入力!AI77,1,0)</f>
        <v>0</v>
      </c>
      <c r="AI77" s="46">
        <f>IF(①解答入力!D77=①解答入力!AJ77,1,0)</f>
        <v>0</v>
      </c>
      <c r="AJ77" s="87">
        <f>IF(①解答入力!D77=①解答入力!AK77,1,0)</f>
        <v>0</v>
      </c>
      <c r="AK77" s="46">
        <f>IF(①解答入力!D77=①解答入力!AL77,1,0)</f>
        <v>0</v>
      </c>
      <c r="AL77" s="46">
        <f>IF(①解答入力!D77=①解答入力!AM77,1,0)</f>
        <v>0</v>
      </c>
      <c r="AM77" s="46">
        <f>IF(①解答入力!D77=①解答入力!AN77,1,0)</f>
        <v>0</v>
      </c>
      <c r="AN77" s="46">
        <f>IF(①解答入力!D77=①解答入力!AO77,1,0)</f>
        <v>0</v>
      </c>
      <c r="AO77" s="46">
        <f>IF(①解答入力!D77=①解答入力!AP77,1,0)</f>
        <v>0</v>
      </c>
      <c r="AP77" s="87">
        <f>IF(①解答入力!D77=①解答入力!AQ77,1,0)</f>
        <v>0</v>
      </c>
      <c r="AQ77" s="107">
        <f>IF(①解答入力!D77=①解答入力!AR77,1,0)</f>
        <v>0</v>
      </c>
      <c r="AR77" s="66">
        <f t="shared" si="4"/>
        <v>0</v>
      </c>
      <c r="AS77" s="74">
        <f t="shared" si="5"/>
        <v>0</v>
      </c>
      <c r="AT77" s="74">
        <f t="shared" si="6"/>
        <v>40</v>
      </c>
      <c r="AU77" s="68">
        <f t="shared" si="7"/>
        <v>100</v>
      </c>
    </row>
    <row r="78" spans="1:47" ht="15" customHeight="1">
      <c r="A78" s="367"/>
      <c r="B78" s="395"/>
      <c r="C78" s="134">
        <v>72</v>
      </c>
      <c r="D78" s="47">
        <f>IF(①解答入力!D78=①解答入力!E78,1,0)</f>
        <v>0</v>
      </c>
      <c r="E78" s="48">
        <f>IF(①解答入力!D78=①解答入力!F78,1,0)</f>
        <v>0</v>
      </c>
      <c r="F78" s="48">
        <f>IF(①解答入力!D78=①解答入力!G78,1,0)</f>
        <v>0</v>
      </c>
      <c r="G78" s="48">
        <f>IF(①解答入力!D78=①解答入力!H78,1,0)</f>
        <v>0</v>
      </c>
      <c r="H78" s="48">
        <f>IF(①解答入力!D78=①解答入力!I78,1,0)</f>
        <v>0</v>
      </c>
      <c r="I78" s="48">
        <f>IF(①解答入力!D78=①解答入力!J78,1,0)</f>
        <v>0</v>
      </c>
      <c r="J78" s="48">
        <f>IF(①解答入力!D78=①解答入力!K78,1,0)</f>
        <v>0</v>
      </c>
      <c r="K78" s="48">
        <f>IF(①解答入力!D78=①解答入力!L78,1,0)</f>
        <v>0</v>
      </c>
      <c r="L78" s="48">
        <f>IF(①解答入力!D78=①解答入力!M78,1,0)</f>
        <v>0</v>
      </c>
      <c r="M78" s="48">
        <f>IF(①解答入力!D78=①解答入力!N78,1,0)</f>
        <v>0</v>
      </c>
      <c r="N78" s="48">
        <f>IF(①解答入力!D78=①解答入力!O78,1,0)</f>
        <v>0</v>
      </c>
      <c r="O78" s="48">
        <f>IF(①解答入力!D78=①解答入力!P78,1,0)</f>
        <v>0</v>
      </c>
      <c r="P78" s="48">
        <f>IF(①解答入力!D78=①解答入力!Q78,1,0)</f>
        <v>0</v>
      </c>
      <c r="Q78" s="48">
        <f>IF(①解答入力!D78=①解答入力!R78,1,0)</f>
        <v>0</v>
      </c>
      <c r="R78" s="48">
        <f>IF(①解答入力!D78=①解答入力!S78,1,0)</f>
        <v>0</v>
      </c>
      <c r="S78" s="48">
        <f>IF(①解答入力!D78=①解答入力!T78,1,0)</f>
        <v>0</v>
      </c>
      <c r="T78" s="48">
        <f>IF(①解答入力!D78=①解答入力!U78,1,0)</f>
        <v>0</v>
      </c>
      <c r="U78" s="48">
        <f>IF(①解答入力!D78=①解答入力!V78,1,0)</f>
        <v>0</v>
      </c>
      <c r="V78" s="48">
        <f>IF(①解答入力!D78=①解答入力!W78,1,0)</f>
        <v>0</v>
      </c>
      <c r="W78" s="48">
        <f>IF(①解答入力!D78=①解答入力!X78,1,0)</f>
        <v>0</v>
      </c>
      <c r="X78" s="48">
        <f>IF(①解答入力!D78=①解答入力!Y78,1,0)</f>
        <v>0</v>
      </c>
      <c r="Y78" s="48">
        <f>IF(①解答入力!D78=①解答入力!Z78,1,0)</f>
        <v>0</v>
      </c>
      <c r="Z78" s="48">
        <f>IF(①解答入力!D78=①解答入力!AA78,1,0)</f>
        <v>0</v>
      </c>
      <c r="AA78" s="48">
        <f>IF(①解答入力!D78=①解答入力!AB78,1,0)</f>
        <v>0</v>
      </c>
      <c r="AB78" s="48">
        <f>IF(①解答入力!D78=①解答入力!AC78,1,0)</f>
        <v>0</v>
      </c>
      <c r="AC78" s="48">
        <f>IF(①解答入力!D78=①解答入力!AD78,1,0)</f>
        <v>0</v>
      </c>
      <c r="AD78" s="48">
        <f>IF(①解答入力!D78=①解答入力!AE78,1,0)</f>
        <v>0</v>
      </c>
      <c r="AE78" s="48">
        <f>IF(①解答入力!D78=①解答入力!AF78,1,0)</f>
        <v>0</v>
      </c>
      <c r="AF78" s="48">
        <f>IF(①解答入力!D78=①解答入力!AG78,1,0)</f>
        <v>0</v>
      </c>
      <c r="AG78" s="48">
        <f>IF(①解答入力!D78=①解答入力!AH78,1,0)</f>
        <v>0</v>
      </c>
      <c r="AH78" s="48">
        <f>IF(①解答入力!D78=①解答入力!AI78,1,0)</f>
        <v>0</v>
      </c>
      <c r="AI78" s="48">
        <f>IF(①解答入力!D78=①解答入力!AJ78,1,0)</f>
        <v>0</v>
      </c>
      <c r="AJ78" s="88">
        <f>IF(①解答入力!D78=①解答入力!AK78,1,0)</f>
        <v>0</v>
      </c>
      <c r="AK78" s="48">
        <f>IF(①解答入力!D78=①解答入力!AL78,1,0)</f>
        <v>0</v>
      </c>
      <c r="AL78" s="48">
        <f>IF(①解答入力!D78=①解答入力!AM78,1,0)</f>
        <v>0</v>
      </c>
      <c r="AM78" s="48">
        <f>IF(①解答入力!D78=①解答入力!AN78,1,0)</f>
        <v>0</v>
      </c>
      <c r="AN78" s="48">
        <f>IF(①解答入力!D78=①解答入力!AO78,1,0)</f>
        <v>0</v>
      </c>
      <c r="AO78" s="48">
        <f>IF(①解答入力!D78=①解答入力!AP78,1,0)</f>
        <v>0</v>
      </c>
      <c r="AP78" s="88">
        <f>IF(①解答入力!D78=①解答入力!AQ78,1,0)</f>
        <v>0</v>
      </c>
      <c r="AQ78" s="108">
        <f>IF(①解答入力!D78=①解答入力!AR78,1,0)</f>
        <v>0</v>
      </c>
      <c r="AR78" s="101">
        <f t="shared" si="4"/>
        <v>0</v>
      </c>
      <c r="AS78" s="102">
        <f t="shared" si="5"/>
        <v>0</v>
      </c>
      <c r="AT78" s="102">
        <f t="shared" si="6"/>
        <v>40</v>
      </c>
      <c r="AU78" s="103">
        <f t="shared" si="7"/>
        <v>100</v>
      </c>
    </row>
    <row r="79" spans="1:47" ht="15" customHeight="1">
      <c r="A79" s="367"/>
      <c r="B79" s="395"/>
      <c r="C79" s="131">
        <v>73</v>
      </c>
      <c r="D79" s="45">
        <f>IF(①解答入力!D79=①解答入力!E79,1,0)</f>
        <v>0</v>
      </c>
      <c r="E79" s="46">
        <f>IF(①解答入力!D79=①解答入力!F79,1,0)</f>
        <v>0</v>
      </c>
      <c r="F79" s="46">
        <f>IF(①解答入力!D79=①解答入力!G79,1,0)</f>
        <v>0</v>
      </c>
      <c r="G79" s="46">
        <f>IF(①解答入力!D79=①解答入力!H79,1,0)</f>
        <v>0</v>
      </c>
      <c r="H79" s="46">
        <f>IF(①解答入力!D79=①解答入力!I79,1,0)</f>
        <v>0</v>
      </c>
      <c r="I79" s="46">
        <f>IF(①解答入力!D79=①解答入力!J79,1,0)</f>
        <v>0</v>
      </c>
      <c r="J79" s="46">
        <f>IF(①解答入力!D79=①解答入力!K79,1,0)</f>
        <v>0</v>
      </c>
      <c r="K79" s="46">
        <f>IF(①解答入力!D79=①解答入力!L79,1,0)</f>
        <v>0</v>
      </c>
      <c r="L79" s="46">
        <f>IF(①解答入力!D79=①解答入力!M79,1,0)</f>
        <v>0</v>
      </c>
      <c r="M79" s="46">
        <f>IF(①解答入力!D79=①解答入力!N79,1,0)</f>
        <v>0</v>
      </c>
      <c r="N79" s="46">
        <f>IF(①解答入力!D79=①解答入力!O79,1,0)</f>
        <v>0</v>
      </c>
      <c r="O79" s="46">
        <f>IF(①解答入力!D79=①解答入力!P79,1,0)</f>
        <v>0</v>
      </c>
      <c r="P79" s="46">
        <f>IF(①解答入力!D79=①解答入力!Q79,1,0)</f>
        <v>0</v>
      </c>
      <c r="Q79" s="46">
        <f>IF(①解答入力!D79=①解答入力!R79,1,0)</f>
        <v>0</v>
      </c>
      <c r="R79" s="46">
        <f>IF(①解答入力!D79=①解答入力!S79,1,0)</f>
        <v>0</v>
      </c>
      <c r="S79" s="46">
        <f>IF(①解答入力!D79=①解答入力!T79,1,0)</f>
        <v>0</v>
      </c>
      <c r="T79" s="46">
        <f>IF(①解答入力!D79=①解答入力!U79,1,0)</f>
        <v>0</v>
      </c>
      <c r="U79" s="46">
        <f>IF(①解答入力!D79=①解答入力!V79,1,0)</f>
        <v>0</v>
      </c>
      <c r="V79" s="46">
        <f>IF(①解答入力!D79=①解答入力!W79,1,0)</f>
        <v>0</v>
      </c>
      <c r="W79" s="46">
        <f>IF(①解答入力!D79=①解答入力!X79,1,0)</f>
        <v>0</v>
      </c>
      <c r="X79" s="46">
        <f>IF(①解答入力!D79=①解答入力!Y79,1,0)</f>
        <v>0</v>
      </c>
      <c r="Y79" s="46">
        <f>IF(①解答入力!D79=①解答入力!Z79,1,0)</f>
        <v>0</v>
      </c>
      <c r="Z79" s="46">
        <f>IF(①解答入力!D79=①解答入力!AA79,1,0)</f>
        <v>0</v>
      </c>
      <c r="AA79" s="46">
        <f>IF(①解答入力!D79=①解答入力!AB79,1,0)</f>
        <v>0</v>
      </c>
      <c r="AB79" s="46">
        <f>IF(①解答入力!D79=①解答入力!AC79,1,0)</f>
        <v>0</v>
      </c>
      <c r="AC79" s="46">
        <f>IF(①解答入力!D79=①解答入力!AD79,1,0)</f>
        <v>0</v>
      </c>
      <c r="AD79" s="46">
        <f>IF(①解答入力!D79=①解答入力!AE79,1,0)</f>
        <v>0</v>
      </c>
      <c r="AE79" s="46">
        <f>IF(①解答入力!D79=①解答入力!AF79,1,0)</f>
        <v>0</v>
      </c>
      <c r="AF79" s="46">
        <f>IF(①解答入力!D79=①解答入力!AG79,1,0)</f>
        <v>0</v>
      </c>
      <c r="AG79" s="46">
        <f>IF(①解答入力!D79=①解答入力!AH79,1,0)</f>
        <v>0</v>
      </c>
      <c r="AH79" s="46">
        <f>IF(①解答入力!D79=①解答入力!AI79,1,0)</f>
        <v>0</v>
      </c>
      <c r="AI79" s="46">
        <f>IF(①解答入力!D79=①解答入力!AJ79,1,0)</f>
        <v>0</v>
      </c>
      <c r="AJ79" s="87">
        <f>IF(①解答入力!D79=①解答入力!AK79,1,0)</f>
        <v>0</v>
      </c>
      <c r="AK79" s="46">
        <f>IF(①解答入力!D79=①解答入力!AL79,1,0)</f>
        <v>0</v>
      </c>
      <c r="AL79" s="46">
        <f>IF(①解答入力!D79=①解答入力!AM79,1,0)</f>
        <v>0</v>
      </c>
      <c r="AM79" s="46">
        <f>IF(①解答入力!D79=①解答入力!AN79,1,0)</f>
        <v>0</v>
      </c>
      <c r="AN79" s="46">
        <f>IF(①解答入力!D79=①解答入力!AO79,1,0)</f>
        <v>0</v>
      </c>
      <c r="AO79" s="46">
        <f>IF(①解答入力!D79=①解答入力!AP79,1,0)</f>
        <v>0</v>
      </c>
      <c r="AP79" s="87">
        <f>IF(①解答入力!D79=①解答入力!AQ79,1,0)</f>
        <v>0</v>
      </c>
      <c r="AQ79" s="107">
        <f>IF(①解答入力!D79=①解答入力!AR79,1,0)</f>
        <v>0</v>
      </c>
      <c r="AR79" s="66">
        <f t="shared" si="4"/>
        <v>0</v>
      </c>
      <c r="AS79" s="74">
        <f t="shared" si="5"/>
        <v>0</v>
      </c>
      <c r="AT79" s="74">
        <f t="shared" si="6"/>
        <v>40</v>
      </c>
      <c r="AU79" s="68">
        <f t="shared" si="7"/>
        <v>100</v>
      </c>
    </row>
    <row r="80" spans="1:47" ht="15" customHeight="1">
      <c r="A80" s="367"/>
      <c r="B80" s="395"/>
      <c r="C80" s="131">
        <v>74</v>
      </c>
      <c r="D80" s="45">
        <f>IF(①解答入力!D80=①解答入力!E80,1,0)</f>
        <v>0</v>
      </c>
      <c r="E80" s="46">
        <f>IF(①解答入力!D80=①解答入力!F80,1,0)</f>
        <v>0</v>
      </c>
      <c r="F80" s="46">
        <f>IF(①解答入力!D80=①解答入力!G80,1,0)</f>
        <v>0</v>
      </c>
      <c r="G80" s="46">
        <f>IF(①解答入力!D80=①解答入力!H80,1,0)</f>
        <v>0</v>
      </c>
      <c r="H80" s="46">
        <f>IF(①解答入力!D80=①解答入力!I80,1,0)</f>
        <v>0</v>
      </c>
      <c r="I80" s="46">
        <f>IF(①解答入力!D80=①解答入力!J80,1,0)</f>
        <v>0</v>
      </c>
      <c r="J80" s="46">
        <f>IF(①解答入力!D80=①解答入力!K80,1,0)</f>
        <v>0</v>
      </c>
      <c r="K80" s="46">
        <f>IF(①解答入力!D80=①解答入力!L80,1,0)</f>
        <v>0</v>
      </c>
      <c r="L80" s="46">
        <f>IF(①解答入力!D80=①解答入力!M80,1,0)</f>
        <v>0</v>
      </c>
      <c r="M80" s="46">
        <f>IF(①解答入力!D80=①解答入力!N80,1,0)</f>
        <v>0</v>
      </c>
      <c r="N80" s="46">
        <f>IF(①解答入力!D80=①解答入力!O80,1,0)</f>
        <v>0</v>
      </c>
      <c r="O80" s="46">
        <f>IF(①解答入力!D80=①解答入力!P80,1,0)</f>
        <v>0</v>
      </c>
      <c r="P80" s="46">
        <f>IF(①解答入力!D80=①解答入力!Q80,1,0)</f>
        <v>0</v>
      </c>
      <c r="Q80" s="46">
        <f>IF(①解答入力!D80=①解答入力!R80,1,0)</f>
        <v>0</v>
      </c>
      <c r="R80" s="46">
        <f>IF(①解答入力!D80=①解答入力!S80,1,0)</f>
        <v>0</v>
      </c>
      <c r="S80" s="46">
        <f>IF(①解答入力!D80=①解答入力!T80,1,0)</f>
        <v>0</v>
      </c>
      <c r="T80" s="46">
        <f>IF(①解答入力!D80=①解答入力!U80,1,0)</f>
        <v>0</v>
      </c>
      <c r="U80" s="46">
        <f>IF(①解答入力!D80=①解答入力!V80,1,0)</f>
        <v>0</v>
      </c>
      <c r="V80" s="46">
        <f>IF(①解答入力!D80=①解答入力!W80,1,0)</f>
        <v>0</v>
      </c>
      <c r="W80" s="46">
        <f>IF(①解答入力!D80=①解答入力!X80,1,0)</f>
        <v>0</v>
      </c>
      <c r="X80" s="46">
        <f>IF(①解答入力!D80=①解答入力!Y80,1,0)</f>
        <v>0</v>
      </c>
      <c r="Y80" s="46">
        <f>IF(①解答入力!D80=①解答入力!Z80,1,0)</f>
        <v>0</v>
      </c>
      <c r="Z80" s="46">
        <f>IF(①解答入力!D80=①解答入力!AA80,1,0)</f>
        <v>0</v>
      </c>
      <c r="AA80" s="46">
        <f>IF(①解答入力!D80=①解答入力!AB80,1,0)</f>
        <v>0</v>
      </c>
      <c r="AB80" s="46">
        <f>IF(①解答入力!D80=①解答入力!AC80,1,0)</f>
        <v>0</v>
      </c>
      <c r="AC80" s="46">
        <f>IF(①解答入力!D80=①解答入力!AD80,1,0)</f>
        <v>0</v>
      </c>
      <c r="AD80" s="46">
        <f>IF(①解答入力!D80=①解答入力!AE80,1,0)</f>
        <v>0</v>
      </c>
      <c r="AE80" s="46">
        <f>IF(①解答入力!D80=①解答入力!AF80,1,0)</f>
        <v>0</v>
      </c>
      <c r="AF80" s="46">
        <f>IF(①解答入力!D80=①解答入力!AG80,1,0)</f>
        <v>0</v>
      </c>
      <c r="AG80" s="46">
        <f>IF(①解答入力!D80=①解答入力!AH80,1,0)</f>
        <v>0</v>
      </c>
      <c r="AH80" s="46">
        <f>IF(①解答入力!D80=①解答入力!AI80,1,0)</f>
        <v>0</v>
      </c>
      <c r="AI80" s="46">
        <f>IF(①解答入力!D80=①解答入力!AJ80,1,0)</f>
        <v>0</v>
      </c>
      <c r="AJ80" s="87">
        <f>IF(①解答入力!D80=①解答入力!AK80,1,0)</f>
        <v>0</v>
      </c>
      <c r="AK80" s="46">
        <f>IF(①解答入力!D80=①解答入力!AL80,1,0)</f>
        <v>0</v>
      </c>
      <c r="AL80" s="46">
        <f>IF(①解答入力!D80=①解答入力!AM80,1,0)</f>
        <v>0</v>
      </c>
      <c r="AM80" s="46">
        <f>IF(①解答入力!D80=①解答入力!AN80,1,0)</f>
        <v>0</v>
      </c>
      <c r="AN80" s="46">
        <f>IF(①解答入力!D80=①解答入力!AO80,1,0)</f>
        <v>0</v>
      </c>
      <c r="AO80" s="46">
        <f>IF(①解答入力!D80=①解答入力!AP80,1,0)</f>
        <v>0</v>
      </c>
      <c r="AP80" s="87">
        <f>IF(①解答入力!D80=①解答入力!AQ80,1,0)</f>
        <v>0</v>
      </c>
      <c r="AQ80" s="107">
        <f>IF(①解答入力!D80=①解答入力!AR80,1,0)</f>
        <v>0</v>
      </c>
      <c r="AR80" s="66">
        <f t="shared" si="4"/>
        <v>0</v>
      </c>
      <c r="AS80" s="74">
        <f t="shared" si="5"/>
        <v>0</v>
      </c>
      <c r="AT80" s="74">
        <f t="shared" si="6"/>
        <v>40</v>
      </c>
      <c r="AU80" s="68">
        <f t="shared" si="7"/>
        <v>100</v>
      </c>
    </row>
    <row r="81" spans="1:47" ht="15" customHeight="1">
      <c r="A81" s="367"/>
      <c r="B81" s="395"/>
      <c r="C81" s="131">
        <v>75</v>
      </c>
      <c r="D81" s="45">
        <f>IF(①解答入力!D81=①解答入力!E81,1,0)</f>
        <v>0</v>
      </c>
      <c r="E81" s="46">
        <f>IF(①解答入力!D81=①解答入力!F81,1,0)</f>
        <v>0</v>
      </c>
      <c r="F81" s="46">
        <f>IF(①解答入力!D81=①解答入力!G81,1,0)</f>
        <v>0</v>
      </c>
      <c r="G81" s="46">
        <f>IF(①解答入力!D81=①解答入力!H81,1,0)</f>
        <v>0</v>
      </c>
      <c r="H81" s="46">
        <f>IF(①解答入力!D81=①解答入力!I81,1,0)</f>
        <v>0</v>
      </c>
      <c r="I81" s="46">
        <f>IF(①解答入力!D81=①解答入力!J81,1,0)</f>
        <v>0</v>
      </c>
      <c r="J81" s="46">
        <f>IF(①解答入力!D81=①解答入力!K81,1,0)</f>
        <v>0</v>
      </c>
      <c r="K81" s="46">
        <f>IF(①解答入力!D81=①解答入力!L81,1,0)</f>
        <v>0</v>
      </c>
      <c r="L81" s="46">
        <f>IF(①解答入力!D81=①解答入力!M81,1,0)</f>
        <v>0</v>
      </c>
      <c r="M81" s="46">
        <f>IF(①解答入力!D81=①解答入力!N81,1,0)</f>
        <v>0</v>
      </c>
      <c r="N81" s="46">
        <f>IF(①解答入力!D81=①解答入力!O81,1,0)</f>
        <v>0</v>
      </c>
      <c r="O81" s="46">
        <f>IF(①解答入力!D81=①解答入力!P81,1,0)</f>
        <v>0</v>
      </c>
      <c r="P81" s="46">
        <f>IF(①解答入力!D81=①解答入力!Q81,1,0)</f>
        <v>0</v>
      </c>
      <c r="Q81" s="46">
        <f>IF(①解答入力!D81=①解答入力!R81,1,0)</f>
        <v>0</v>
      </c>
      <c r="R81" s="46">
        <f>IF(①解答入力!D81=①解答入力!S81,1,0)</f>
        <v>0</v>
      </c>
      <c r="S81" s="46">
        <f>IF(①解答入力!D81=①解答入力!T81,1,0)</f>
        <v>0</v>
      </c>
      <c r="T81" s="46">
        <f>IF(①解答入力!D81=①解答入力!U81,1,0)</f>
        <v>0</v>
      </c>
      <c r="U81" s="46">
        <f>IF(①解答入力!D81=①解答入力!V81,1,0)</f>
        <v>0</v>
      </c>
      <c r="V81" s="46">
        <f>IF(①解答入力!D81=①解答入力!W81,1,0)</f>
        <v>0</v>
      </c>
      <c r="W81" s="46">
        <f>IF(①解答入力!D81=①解答入力!X81,1,0)</f>
        <v>0</v>
      </c>
      <c r="X81" s="46">
        <f>IF(①解答入力!D81=①解答入力!Y81,1,0)</f>
        <v>0</v>
      </c>
      <c r="Y81" s="46">
        <f>IF(①解答入力!D81=①解答入力!Z81,1,0)</f>
        <v>0</v>
      </c>
      <c r="Z81" s="46">
        <f>IF(①解答入力!D81=①解答入力!AA81,1,0)</f>
        <v>0</v>
      </c>
      <c r="AA81" s="46">
        <f>IF(①解答入力!D81=①解答入力!AB81,1,0)</f>
        <v>0</v>
      </c>
      <c r="AB81" s="46">
        <f>IF(①解答入力!D81=①解答入力!AC81,1,0)</f>
        <v>0</v>
      </c>
      <c r="AC81" s="46">
        <f>IF(①解答入力!D81=①解答入力!AD81,1,0)</f>
        <v>0</v>
      </c>
      <c r="AD81" s="46">
        <f>IF(①解答入力!D81=①解答入力!AE81,1,0)</f>
        <v>0</v>
      </c>
      <c r="AE81" s="46">
        <f>IF(①解答入力!D81=①解答入力!AF81,1,0)</f>
        <v>0</v>
      </c>
      <c r="AF81" s="46">
        <f>IF(①解答入力!D81=①解答入力!AG81,1,0)</f>
        <v>0</v>
      </c>
      <c r="AG81" s="46">
        <f>IF(①解答入力!D81=①解答入力!AH81,1,0)</f>
        <v>0</v>
      </c>
      <c r="AH81" s="46">
        <f>IF(①解答入力!D81=①解答入力!AI81,1,0)</f>
        <v>0</v>
      </c>
      <c r="AI81" s="46">
        <f>IF(①解答入力!D81=①解答入力!AJ81,1,0)</f>
        <v>0</v>
      </c>
      <c r="AJ81" s="87">
        <f>IF(①解答入力!D81=①解答入力!AK81,1,0)</f>
        <v>0</v>
      </c>
      <c r="AK81" s="46">
        <f>IF(①解答入力!D81=①解答入力!AL81,1,0)</f>
        <v>0</v>
      </c>
      <c r="AL81" s="46">
        <f>IF(①解答入力!D81=①解答入力!AM81,1,0)</f>
        <v>0</v>
      </c>
      <c r="AM81" s="46">
        <f>IF(①解答入力!D81=①解答入力!AN81,1,0)</f>
        <v>0</v>
      </c>
      <c r="AN81" s="46">
        <f>IF(①解答入力!D81=①解答入力!AO81,1,0)</f>
        <v>0</v>
      </c>
      <c r="AO81" s="46">
        <f>IF(①解答入力!D81=①解答入力!AP81,1,0)</f>
        <v>0</v>
      </c>
      <c r="AP81" s="87">
        <f>IF(①解答入力!D81=①解答入力!AQ81,1,0)</f>
        <v>0</v>
      </c>
      <c r="AQ81" s="107">
        <f>IF(①解答入力!D81=①解答入力!AR81,1,0)</f>
        <v>0</v>
      </c>
      <c r="AR81" s="66">
        <f t="shared" si="4"/>
        <v>0</v>
      </c>
      <c r="AS81" s="74">
        <f t="shared" si="5"/>
        <v>0</v>
      </c>
      <c r="AT81" s="74">
        <f t="shared" si="6"/>
        <v>40</v>
      </c>
      <c r="AU81" s="68">
        <f t="shared" si="7"/>
        <v>100</v>
      </c>
    </row>
    <row r="82" spans="1:47" ht="15" customHeight="1">
      <c r="A82" s="367"/>
      <c r="B82" s="395"/>
      <c r="C82" s="134">
        <v>76</v>
      </c>
      <c r="D82" s="47">
        <f>IF(①解答入力!D82=①解答入力!E82,1,0)</f>
        <v>0</v>
      </c>
      <c r="E82" s="48">
        <f>IF(①解答入力!D82=①解答入力!F82,1,0)</f>
        <v>0</v>
      </c>
      <c r="F82" s="48">
        <f>IF(①解答入力!D82=①解答入力!G82,1,0)</f>
        <v>0</v>
      </c>
      <c r="G82" s="48">
        <f>IF(①解答入力!D82=①解答入力!H82,1,0)</f>
        <v>0</v>
      </c>
      <c r="H82" s="48">
        <f>IF(①解答入力!D82=①解答入力!I82,1,0)</f>
        <v>0</v>
      </c>
      <c r="I82" s="48">
        <f>IF(①解答入力!D82=①解答入力!J82,1,0)</f>
        <v>0</v>
      </c>
      <c r="J82" s="48">
        <f>IF(①解答入力!D82=①解答入力!K82,1,0)</f>
        <v>0</v>
      </c>
      <c r="K82" s="48">
        <f>IF(①解答入力!D82=①解答入力!L82,1,0)</f>
        <v>0</v>
      </c>
      <c r="L82" s="48">
        <f>IF(①解答入力!D82=①解答入力!M82,1,0)</f>
        <v>0</v>
      </c>
      <c r="M82" s="48">
        <f>IF(①解答入力!D82=①解答入力!N82,1,0)</f>
        <v>0</v>
      </c>
      <c r="N82" s="48">
        <f>IF(①解答入力!D82=①解答入力!O82,1,0)</f>
        <v>0</v>
      </c>
      <c r="O82" s="48">
        <f>IF(①解答入力!D82=①解答入力!P82,1,0)</f>
        <v>0</v>
      </c>
      <c r="P82" s="48">
        <f>IF(①解答入力!D82=①解答入力!Q82,1,0)</f>
        <v>0</v>
      </c>
      <c r="Q82" s="48">
        <f>IF(①解答入力!D82=①解答入力!R82,1,0)</f>
        <v>0</v>
      </c>
      <c r="R82" s="48">
        <f>IF(①解答入力!D82=①解答入力!S82,1,0)</f>
        <v>0</v>
      </c>
      <c r="S82" s="48">
        <f>IF(①解答入力!D82=①解答入力!T82,1,0)</f>
        <v>0</v>
      </c>
      <c r="T82" s="48">
        <f>IF(①解答入力!D82=①解答入力!U82,1,0)</f>
        <v>0</v>
      </c>
      <c r="U82" s="48">
        <f>IF(①解答入力!D82=①解答入力!V82,1,0)</f>
        <v>0</v>
      </c>
      <c r="V82" s="48">
        <f>IF(①解答入力!D82=①解答入力!W82,1,0)</f>
        <v>0</v>
      </c>
      <c r="W82" s="48">
        <f>IF(①解答入力!D82=①解答入力!X82,1,0)</f>
        <v>0</v>
      </c>
      <c r="X82" s="48">
        <f>IF(①解答入力!D82=①解答入力!Y82,1,0)</f>
        <v>0</v>
      </c>
      <c r="Y82" s="48">
        <f>IF(①解答入力!D82=①解答入力!Z82,1,0)</f>
        <v>0</v>
      </c>
      <c r="Z82" s="48">
        <f>IF(①解答入力!D82=①解答入力!AA82,1,0)</f>
        <v>0</v>
      </c>
      <c r="AA82" s="48">
        <f>IF(①解答入力!D82=①解答入力!AB82,1,0)</f>
        <v>0</v>
      </c>
      <c r="AB82" s="48">
        <f>IF(①解答入力!D82=①解答入力!AC82,1,0)</f>
        <v>0</v>
      </c>
      <c r="AC82" s="48">
        <f>IF(①解答入力!D82=①解答入力!AD82,1,0)</f>
        <v>0</v>
      </c>
      <c r="AD82" s="48">
        <f>IF(①解答入力!D82=①解答入力!AE82,1,0)</f>
        <v>0</v>
      </c>
      <c r="AE82" s="48">
        <f>IF(①解答入力!D82=①解答入力!AF82,1,0)</f>
        <v>0</v>
      </c>
      <c r="AF82" s="48">
        <f>IF(①解答入力!D82=①解答入力!AG82,1,0)</f>
        <v>0</v>
      </c>
      <c r="AG82" s="48">
        <f>IF(①解答入力!D82=①解答入力!AH82,1,0)</f>
        <v>0</v>
      </c>
      <c r="AH82" s="48">
        <f>IF(①解答入力!D82=①解答入力!AI82,1,0)</f>
        <v>0</v>
      </c>
      <c r="AI82" s="48">
        <f>IF(①解答入力!D82=①解答入力!AJ82,1,0)</f>
        <v>0</v>
      </c>
      <c r="AJ82" s="88">
        <f>IF(①解答入力!D82=①解答入力!AK82,1,0)</f>
        <v>0</v>
      </c>
      <c r="AK82" s="48">
        <f>IF(①解答入力!D82=①解答入力!AL82,1,0)</f>
        <v>0</v>
      </c>
      <c r="AL82" s="48">
        <f>IF(①解答入力!D82=①解答入力!AM82,1,0)</f>
        <v>0</v>
      </c>
      <c r="AM82" s="48">
        <f>IF(①解答入力!D82=①解答入力!AN82,1,0)</f>
        <v>0</v>
      </c>
      <c r="AN82" s="48">
        <f>IF(①解答入力!D82=①解答入力!AO82,1,0)</f>
        <v>0</v>
      </c>
      <c r="AO82" s="48">
        <f>IF(①解答入力!D82=①解答入力!AP82,1,0)</f>
        <v>0</v>
      </c>
      <c r="AP82" s="88">
        <f>IF(①解答入力!D82=①解答入力!AQ82,1,0)</f>
        <v>0</v>
      </c>
      <c r="AQ82" s="108">
        <f>IF(①解答入力!D82=①解答入力!AR82,1,0)</f>
        <v>0</v>
      </c>
      <c r="AR82" s="101">
        <f t="shared" si="4"/>
        <v>0</v>
      </c>
      <c r="AS82" s="102">
        <f t="shared" si="5"/>
        <v>0</v>
      </c>
      <c r="AT82" s="102">
        <f t="shared" si="6"/>
        <v>40</v>
      </c>
      <c r="AU82" s="103">
        <f t="shared" si="7"/>
        <v>100</v>
      </c>
    </row>
    <row r="83" spans="1:47" ht="15" customHeight="1">
      <c r="A83" s="367"/>
      <c r="B83" s="396" t="s">
        <v>88</v>
      </c>
      <c r="C83" s="136">
        <v>77</v>
      </c>
      <c r="D83" s="55">
        <f>IF(①解答入力!D83=①解答入力!E83,1,0)</f>
        <v>0</v>
      </c>
      <c r="E83" s="56">
        <f>IF(①解答入力!D83=①解答入力!F83,1,0)</f>
        <v>0</v>
      </c>
      <c r="F83" s="56">
        <f>IF(①解答入力!D83=①解答入力!G83,1,0)</f>
        <v>0</v>
      </c>
      <c r="G83" s="56">
        <f>IF(①解答入力!D83=①解答入力!H83,1,0)</f>
        <v>0</v>
      </c>
      <c r="H83" s="56">
        <f>IF(①解答入力!D83=①解答入力!I83,1,0)</f>
        <v>0</v>
      </c>
      <c r="I83" s="56">
        <f>IF(①解答入力!D83=①解答入力!J83,1,0)</f>
        <v>0</v>
      </c>
      <c r="J83" s="56">
        <f>IF(①解答入力!D83=①解答入力!K83,1,0)</f>
        <v>0</v>
      </c>
      <c r="K83" s="56">
        <f>IF(①解答入力!D83=①解答入力!L83,1,0)</f>
        <v>0</v>
      </c>
      <c r="L83" s="56">
        <f>IF(①解答入力!D83=①解答入力!M83,1,0)</f>
        <v>0</v>
      </c>
      <c r="M83" s="56">
        <f>IF(①解答入力!D83=①解答入力!N83,1,0)</f>
        <v>0</v>
      </c>
      <c r="N83" s="56">
        <f>IF(①解答入力!D83=①解答入力!O83,1,0)</f>
        <v>0</v>
      </c>
      <c r="O83" s="56">
        <f>IF(①解答入力!D83=①解答入力!P83,1,0)</f>
        <v>0</v>
      </c>
      <c r="P83" s="56">
        <f>IF(①解答入力!D83=①解答入力!Q83,1,0)</f>
        <v>0</v>
      </c>
      <c r="Q83" s="56">
        <f>IF(①解答入力!D83=①解答入力!R83,1,0)</f>
        <v>0</v>
      </c>
      <c r="R83" s="56">
        <f>IF(①解答入力!D83=①解答入力!S83,1,0)</f>
        <v>0</v>
      </c>
      <c r="S83" s="56">
        <f>IF(①解答入力!D83=①解答入力!T83,1,0)</f>
        <v>0</v>
      </c>
      <c r="T83" s="56">
        <f>IF(①解答入力!D83=①解答入力!U83,1,0)</f>
        <v>0</v>
      </c>
      <c r="U83" s="56">
        <f>IF(①解答入力!D83=①解答入力!V83,1,0)</f>
        <v>0</v>
      </c>
      <c r="V83" s="56">
        <f>IF(①解答入力!D83=①解答入力!W83,1,0)</f>
        <v>0</v>
      </c>
      <c r="W83" s="56">
        <f>IF(①解答入力!D83=①解答入力!X83,1,0)</f>
        <v>0</v>
      </c>
      <c r="X83" s="56">
        <f>IF(①解答入力!D83=①解答入力!Y83,1,0)</f>
        <v>0</v>
      </c>
      <c r="Y83" s="56">
        <f>IF(①解答入力!D83=①解答入力!Z83,1,0)</f>
        <v>0</v>
      </c>
      <c r="Z83" s="56">
        <f>IF(①解答入力!D83=①解答入力!AA83,1,0)</f>
        <v>0</v>
      </c>
      <c r="AA83" s="56">
        <f>IF(①解答入力!D83=①解答入力!AB83,1,0)</f>
        <v>0</v>
      </c>
      <c r="AB83" s="56">
        <f>IF(①解答入力!D83=①解答入力!AC83,1,0)</f>
        <v>0</v>
      </c>
      <c r="AC83" s="56">
        <f>IF(①解答入力!D83=①解答入力!AD83,1,0)</f>
        <v>0</v>
      </c>
      <c r="AD83" s="56">
        <f>IF(①解答入力!D83=①解答入力!AE83,1,0)</f>
        <v>0</v>
      </c>
      <c r="AE83" s="56">
        <f>IF(①解答入力!D83=①解答入力!AF83,1,0)</f>
        <v>0</v>
      </c>
      <c r="AF83" s="56">
        <f>IF(①解答入力!D83=①解答入力!AG83,1,0)</f>
        <v>0</v>
      </c>
      <c r="AG83" s="56">
        <f>IF(①解答入力!D83=①解答入力!AH83,1,0)</f>
        <v>0</v>
      </c>
      <c r="AH83" s="56">
        <f>IF(①解答入力!D83=①解答入力!AI83,1,0)</f>
        <v>0</v>
      </c>
      <c r="AI83" s="56">
        <f>IF(①解答入力!D83=①解答入力!AJ83,1,0)</f>
        <v>0</v>
      </c>
      <c r="AJ83" s="91">
        <f>IF(①解答入力!D83=①解答入力!AK83,1,0)</f>
        <v>0</v>
      </c>
      <c r="AK83" s="56">
        <f>IF(①解答入力!D83=①解答入力!AL83,1,0)</f>
        <v>0</v>
      </c>
      <c r="AL83" s="56">
        <f>IF(①解答入力!D83=①解答入力!AM83,1,0)</f>
        <v>0</v>
      </c>
      <c r="AM83" s="56">
        <f>IF(①解答入力!D83=①解答入力!AN83,1,0)</f>
        <v>0</v>
      </c>
      <c r="AN83" s="56">
        <f>IF(①解答入力!D83=①解答入力!AO83,1,0)</f>
        <v>0</v>
      </c>
      <c r="AO83" s="56">
        <f>IF(①解答入力!D83=①解答入力!AP83,1,0)</f>
        <v>0</v>
      </c>
      <c r="AP83" s="91">
        <f>IF(①解答入力!D83=①解答入力!AQ83,1,0)</f>
        <v>0</v>
      </c>
      <c r="AQ83" s="113">
        <f>IF(①解答入力!D83=①解答入力!AR83,1,0)</f>
        <v>0</v>
      </c>
      <c r="AR83" s="118">
        <f t="shared" si="4"/>
        <v>0</v>
      </c>
      <c r="AS83" s="119">
        <f t="shared" si="5"/>
        <v>0</v>
      </c>
      <c r="AT83" s="119">
        <f t="shared" si="6"/>
        <v>40</v>
      </c>
      <c r="AU83" s="120">
        <f t="shared" si="7"/>
        <v>100</v>
      </c>
    </row>
    <row r="84" spans="1:47" ht="15" customHeight="1">
      <c r="A84" s="367"/>
      <c r="B84" s="395"/>
      <c r="C84" s="131">
        <v>78</v>
      </c>
      <c r="D84" s="45">
        <f>IF(①解答入力!D84=①解答入力!E84,1,0)</f>
        <v>0</v>
      </c>
      <c r="E84" s="46">
        <f>IF(①解答入力!D84=①解答入力!F84,1,0)</f>
        <v>0</v>
      </c>
      <c r="F84" s="46">
        <f>IF(①解答入力!D84=①解答入力!G84,1,0)</f>
        <v>0</v>
      </c>
      <c r="G84" s="46">
        <f>IF(①解答入力!D84=①解答入力!H84,1,0)</f>
        <v>0</v>
      </c>
      <c r="H84" s="46">
        <f>IF(①解答入力!D84=①解答入力!I84,1,0)</f>
        <v>0</v>
      </c>
      <c r="I84" s="46">
        <f>IF(①解答入力!D84=①解答入力!J84,1,0)</f>
        <v>0</v>
      </c>
      <c r="J84" s="46">
        <f>IF(①解答入力!D84=①解答入力!K84,1,0)</f>
        <v>0</v>
      </c>
      <c r="K84" s="46">
        <f>IF(①解答入力!D84=①解答入力!L84,1,0)</f>
        <v>0</v>
      </c>
      <c r="L84" s="46">
        <f>IF(①解答入力!D84=①解答入力!M84,1,0)</f>
        <v>0</v>
      </c>
      <c r="M84" s="46">
        <f>IF(①解答入力!D84=①解答入力!N84,1,0)</f>
        <v>0</v>
      </c>
      <c r="N84" s="46">
        <f>IF(①解答入力!D84=①解答入力!O84,1,0)</f>
        <v>0</v>
      </c>
      <c r="O84" s="46">
        <f>IF(①解答入力!D84=①解答入力!P84,1,0)</f>
        <v>0</v>
      </c>
      <c r="P84" s="46">
        <f>IF(①解答入力!D84=①解答入力!Q84,1,0)</f>
        <v>0</v>
      </c>
      <c r="Q84" s="46">
        <f>IF(①解答入力!D84=①解答入力!R84,1,0)</f>
        <v>0</v>
      </c>
      <c r="R84" s="46">
        <f>IF(①解答入力!D84=①解答入力!S84,1,0)</f>
        <v>0</v>
      </c>
      <c r="S84" s="46">
        <f>IF(①解答入力!D84=①解答入力!T84,1,0)</f>
        <v>0</v>
      </c>
      <c r="T84" s="46">
        <f>IF(①解答入力!D84=①解答入力!U84,1,0)</f>
        <v>0</v>
      </c>
      <c r="U84" s="46">
        <f>IF(①解答入力!D84=①解答入力!V84,1,0)</f>
        <v>0</v>
      </c>
      <c r="V84" s="46">
        <f>IF(①解答入力!D84=①解答入力!W84,1,0)</f>
        <v>0</v>
      </c>
      <c r="W84" s="46">
        <f>IF(①解答入力!D84=①解答入力!X84,1,0)</f>
        <v>0</v>
      </c>
      <c r="X84" s="46">
        <f>IF(①解答入力!D84=①解答入力!Y84,1,0)</f>
        <v>0</v>
      </c>
      <c r="Y84" s="46">
        <f>IF(①解答入力!D84=①解答入力!Z84,1,0)</f>
        <v>0</v>
      </c>
      <c r="Z84" s="46">
        <f>IF(①解答入力!D84=①解答入力!AA84,1,0)</f>
        <v>0</v>
      </c>
      <c r="AA84" s="46">
        <f>IF(①解答入力!D84=①解答入力!AB84,1,0)</f>
        <v>0</v>
      </c>
      <c r="AB84" s="46">
        <f>IF(①解答入力!D84=①解答入力!AC84,1,0)</f>
        <v>0</v>
      </c>
      <c r="AC84" s="46">
        <f>IF(①解答入力!D84=①解答入力!AD84,1,0)</f>
        <v>0</v>
      </c>
      <c r="AD84" s="46">
        <f>IF(①解答入力!D84=①解答入力!AE84,1,0)</f>
        <v>0</v>
      </c>
      <c r="AE84" s="46">
        <f>IF(①解答入力!D84=①解答入力!AF84,1,0)</f>
        <v>0</v>
      </c>
      <c r="AF84" s="46">
        <f>IF(①解答入力!D84=①解答入力!AG84,1,0)</f>
        <v>0</v>
      </c>
      <c r="AG84" s="46">
        <f>IF(①解答入力!D84=①解答入力!AH84,1,0)</f>
        <v>0</v>
      </c>
      <c r="AH84" s="46">
        <f>IF(①解答入力!D84=①解答入力!AI84,1,0)</f>
        <v>0</v>
      </c>
      <c r="AI84" s="46">
        <f>IF(①解答入力!D84=①解答入力!AJ84,1,0)</f>
        <v>0</v>
      </c>
      <c r="AJ84" s="87">
        <f>IF(①解答入力!D84=①解答入力!AK84,1,0)</f>
        <v>0</v>
      </c>
      <c r="AK84" s="46">
        <f>IF(①解答入力!D84=①解答入力!AL84,1,0)</f>
        <v>0</v>
      </c>
      <c r="AL84" s="46">
        <f>IF(①解答入力!D84=①解答入力!AM84,1,0)</f>
        <v>0</v>
      </c>
      <c r="AM84" s="46">
        <f>IF(①解答入力!D84=①解答入力!AN84,1,0)</f>
        <v>0</v>
      </c>
      <c r="AN84" s="46">
        <f>IF(①解答入力!D84=①解答入力!AO84,1,0)</f>
        <v>0</v>
      </c>
      <c r="AO84" s="46">
        <f>IF(①解答入力!D84=①解答入力!AP84,1,0)</f>
        <v>0</v>
      </c>
      <c r="AP84" s="87">
        <f>IF(①解答入力!D84=①解答入力!AQ84,1,0)</f>
        <v>0</v>
      </c>
      <c r="AQ84" s="107">
        <f>IF(①解答入力!D84=①解答入力!AR84,1,0)</f>
        <v>0</v>
      </c>
      <c r="AR84" s="66">
        <f t="shared" si="4"/>
        <v>0</v>
      </c>
      <c r="AS84" s="74">
        <f t="shared" si="5"/>
        <v>0</v>
      </c>
      <c r="AT84" s="74">
        <f t="shared" si="6"/>
        <v>40</v>
      </c>
      <c r="AU84" s="68">
        <f t="shared" si="7"/>
        <v>100</v>
      </c>
    </row>
    <row r="85" spans="1:47" ht="15" customHeight="1">
      <c r="A85" s="367"/>
      <c r="B85" s="395"/>
      <c r="C85" s="131">
        <v>79</v>
      </c>
      <c r="D85" s="45">
        <f>IF(①解答入力!D85=①解答入力!E85,1,0)</f>
        <v>0</v>
      </c>
      <c r="E85" s="46">
        <f>IF(①解答入力!D85=①解答入力!F85,1,0)</f>
        <v>0</v>
      </c>
      <c r="F85" s="46">
        <f>IF(①解答入力!D85=①解答入力!G85,1,0)</f>
        <v>0</v>
      </c>
      <c r="G85" s="46">
        <f>IF(①解答入力!D85=①解答入力!H85,1,0)</f>
        <v>0</v>
      </c>
      <c r="H85" s="46">
        <f>IF(①解答入力!D85=①解答入力!I85,1,0)</f>
        <v>0</v>
      </c>
      <c r="I85" s="46">
        <f>IF(①解答入力!D85=①解答入力!J85,1,0)</f>
        <v>0</v>
      </c>
      <c r="J85" s="46">
        <f>IF(①解答入力!D85=①解答入力!K85,1,0)</f>
        <v>0</v>
      </c>
      <c r="K85" s="46">
        <f>IF(①解答入力!D85=①解答入力!L85,1,0)</f>
        <v>0</v>
      </c>
      <c r="L85" s="46">
        <f>IF(①解答入力!D85=①解答入力!M85,1,0)</f>
        <v>0</v>
      </c>
      <c r="M85" s="46">
        <f>IF(①解答入力!D85=①解答入力!N85,1,0)</f>
        <v>0</v>
      </c>
      <c r="N85" s="46">
        <f>IF(①解答入力!D85=①解答入力!O85,1,0)</f>
        <v>0</v>
      </c>
      <c r="O85" s="46">
        <f>IF(①解答入力!D85=①解答入力!P85,1,0)</f>
        <v>0</v>
      </c>
      <c r="P85" s="46">
        <f>IF(①解答入力!D85=①解答入力!Q85,1,0)</f>
        <v>0</v>
      </c>
      <c r="Q85" s="46">
        <f>IF(①解答入力!D85=①解答入力!R85,1,0)</f>
        <v>0</v>
      </c>
      <c r="R85" s="46">
        <f>IF(①解答入力!D85=①解答入力!S85,1,0)</f>
        <v>0</v>
      </c>
      <c r="S85" s="46">
        <f>IF(①解答入力!D85=①解答入力!T85,1,0)</f>
        <v>0</v>
      </c>
      <c r="T85" s="46">
        <f>IF(①解答入力!D85=①解答入力!U85,1,0)</f>
        <v>0</v>
      </c>
      <c r="U85" s="46">
        <f>IF(①解答入力!D85=①解答入力!V85,1,0)</f>
        <v>0</v>
      </c>
      <c r="V85" s="46">
        <f>IF(①解答入力!D85=①解答入力!W85,1,0)</f>
        <v>0</v>
      </c>
      <c r="W85" s="46">
        <f>IF(①解答入力!D85=①解答入力!X85,1,0)</f>
        <v>0</v>
      </c>
      <c r="X85" s="46">
        <f>IF(①解答入力!D85=①解答入力!Y85,1,0)</f>
        <v>0</v>
      </c>
      <c r="Y85" s="46">
        <f>IF(①解答入力!D85=①解答入力!Z85,1,0)</f>
        <v>0</v>
      </c>
      <c r="Z85" s="46">
        <f>IF(①解答入力!D85=①解答入力!AA85,1,0)</f>
        <v>0</v>
      </c>
      <c r="AA85" s="46">
        <f>IF(①解答入力!D85=①解答入力!AB85,1,0)</f>
        <v>0</v>
      </c>
      <c r="AB85" s="46">
        <f>IF(①解答入力!D85=①解答入力!AC85,1,0)</f>
        <v>0</v>
      </c>
      <c r="AC85" s="46">
        <f>IF(①解答入力!D85=①解答入力!AD85,1,0)</f>
        <v>0</v>
      </c>
      <c r="AD85" s="46">
        <f>IF(①解答入力!D85=①解答入力!AE85,1,0)</f>
        <v>0</v>
      </c>
      <c r="AE85" s="46">
        <f>IF(①解答入力!D85=①解答入力!AF85,1,0)</f>
        <v>0</v>
      </c>
      <c r="AF85" s="46">
        <f>IF(①解答入力!D85=①解答入力!AG85,1,0)</f>
        <v>0</v>
      </c>
      <c r="AG85" s="46">
        <f>IF(①解答入力!D85=①解答入力!AH85,1,0)</f>
        <v>0</v>
      </c>
      <c r="AH85" s="46">
        <f>IF(①解答入力!D85=①解答入力!AI85,1,0)</f>
        <v>0</v>
      </c>
      <c r="AI85" s="46">
        <f>IF(①解答入力!D85=①解答入力!AJ85,1,0)</f>
        <v>0</v>
      </c>
      <c r="AJ85" s="87">
        <f>IF(①解答入力!D85=①解答入力!AK85,1,0)</f>
        <v>0</v>
      </c>
      <c r="AK85" s="46">
        <f>IF(①解答入力!D85=①解答入力!AL85,1,0)</f>
        <v>0</v>
      </c>
      <c r="AL85" s="46">
        <f>IF(①解答入力!D85=①解答入力!AM85,1,0)</f>
        <v>0</v>
      </c>
      <c r="AM85" s="46">
        <f>IF(①解答入力!D85=①解答入力!AN85,1,0)</f>
        <v>0</v>
      </c>
      <c r="AN85" s="46">
        <f>IF(①解答入力!D85=①解答入力!AO85,1,0)</f>
        <v>0</v>
      </c>
      <c r="AO85" s="46">
        <f>IF(①解答入力!D85=①解答入力!AP85,1,0)</f>
        <v>0</v>
      </c>
      <c r="AP85" s="87">
        <f>IF(①解答入力!D85=①解答入力!AQ85,1,0)</f>
        <v>0</v>
      </c>
      <c r="AQ85" s="107">
        <f>IF(①解答入力!D85=①解答入力!AR85,1,0)</f>
        <v>0</v>
      </c>
      <c r="AR85" s="66">
        <f t="shared" si="4"/>
        <v>0</v>
      </c>
      <c r="AS85" s="74">
        <f t="shared" si="5"/>
        <v>0</v>
      </c>
      <c r="AT85" s="74">
        <f t="shared" si="6"/>
        <v>40</v>
      </c>
      <c r="AU85" s="68">
        <f t="shared" si="7"/>
        <v>100</v>
      </c>
    </row>
    <row r="86" spans="1:47" ht="15" customHeight="1">
      <c r="A86" s="367"/>
      <c r="B86" s="395"/>
      <c r="C86" s="131">
        <v>80</v>
      </c>
      <c r="D86" s="45">
        <f>IF(①解答入力!D86=①解答入力!E86,1,0)</f>
        <v>0</v>
      </c>
      <c r="E86" s="46">
        <f>IF(①解答入力!D86=①解答入力!F86,1,0)</f>
        <v>0</v>
      </c>
      <c r="F86" s="46">
        <f>IF(①解答入力!D86=①解答入力!G86,1,0)</f>
        <v>0</v>
      </c>
      <c r="G86" s="46">
        <f>IF(①解答入力!D86=①解答入力!H86,1,0)</f>
        <v>0</v>
      </c>
      <c r="H86" s="46">
        <f>IF(①解答入力!D86=①解答入力!I86,1,0)</f>
        <v>0</v>
      </c>
      <c r="I86" s="46">
        <f>IF(①解答入力!D86=①解答入力!J86,1,0)</f>
        <v>0</v>
      </c>
      <c r="J86" s="46">
        <f>IF(①解答入力!D86=①解答入力!K86,1,0)</f>
        <v>0</v>
      </c>
      <c r="K86" s="46">
        <f>IF(①解答入力!D86=①解答入力!L86,1,0)</f>
        <v>0</v>
      </c>
      <c r="L86" s="46">
        <f>IF(①解答入力!D86=①解答入力!M86,1,0)</f>
        <v>0</v>
      </c>
      <c r="M86" s="46">
        <f>IF(①解答入力!D86=①解答入力!N86,1,0)</f>
        <v>0</v>
      </c>
      <c r="N86" s="46">
        <f>IF(①解答入力!D86=①解答入力!O86,1,0)</f>
        <v>0</v>
      </c>
      <c r="O86" s="46">
        <f>IF(①解答入力!D86=①解答入力!P86,1,0)</f>
        <v>0</v>
      </c>
      <c r="P86" s="46">
        <f>IF(①解答入力!D86=①解答入力!Q86,1,0)</f>
        <v>0</v>
      </c>
      <c r="Q86" s="46">
        <f>IF(①解答入力!D86=①解答入力!R86,1,0)</f>
        <v>0</v>
      </c>
      <c r="R86" s="46">
        <f>IF(①解答入力!D86=①解答入力!S86,1,0)</f>
        <v>0</v>
      </c>
      <c r="S86" s="46">
        <f>IF(①解答入力!D86=①解答入力!T86,1,0)</f>
        <v>0</v>
      </c>
      <c r="T86" s="46">
        <f>IF(①解答入力!D86=①解答入力!U86,1,0)</f>
        <v>0</v>
      </c>
      <c r="U86" s="46">
        <f>IF(①解答入力!D86=①解答入力!V86,1,0)</f>
        <v>0</v>
      </c>
      <c r="V86" s="46">
        <f>IF(①解答入力!D86=①解答入力!W86,1,0)</f>
        <v>0</v>
      </c>
      <c r="W86" s="46">
        <f>IF(①解答入力!D86=①解答入力!X86,1,0)</f>
        <v>0</v>
      </c>
      <c r="X86" s="46">
        <f>IF(①解答入力!D86=①解答入力!Y86,1,0)</f>
        <v>0</v>
      </c>
      <c r="Y86" s="46">
        <f>IF(①解答入力!D86=①解答入力!Z86,1,0)</f>
        <v>0</v>
      </c>
      <c r="Z86" s="46">
        <f>IF(①解答入力!D86=①解答入力!AA86,1,0)</f>
        <v>0</v>
      </c>
      <c r="AA86" s="46">
        <f>IF(①解答入力!D86=①解答入力!AB86,1,0)</f>
        <v>0</v>
      </c>
      <c r="AB86" s="46">
        <f>IF(①解答入力!D86=①解答入力!AC86,1,0)</f>
        <v>0</v>
      </c>
      <c r="AC86" s="46">
        <f>IF(①解答入力!D86=①解答入力!AD86,1,0)</f>
        <v>0</v>
      </c>
      <c r="AD86" s="46">
        <f>IF(①解答入力!D86=①解答入力!AE86,1,0)</f>
        <v>0</v>
      </c>
      <c r="AE86" s="46">
        <f>IF(①解答入力!D86=①解答入力!AF86,1,0)</f>
        <v>0</v>
      </c>
      <c r="AF86" s="46">
        <f>IF(①解答入力!D86=①解答入力!AG86,1,0)</f>
        <v>0</v>
      </c>
      <c r="AG86" s="46">
        <f>IF(①解答入力!D86=①解答入力!AH86,1,0)</f>
        <v>0</v>
      </c>
      <c r="AH86" s="46">
        <f>IF(①解答入力!D86=①解答入力!AI86,1,0)</f>
        <v>0</v>
      </c>
      <c r="AI86" s="46">
        <f>IF(①解答入力!D86=①解答入力!AJ86,1,0)</f>
        <v>0</v>
      </c>
      <c r="AJ86" s="87">
        <f>IF(①解答入力!D86=①解答入力!AK86,1,0)</f>
        <v>0</v>
      </c>
      <c r="AK86" s="46">
        <f>IF(①解答入力!D86=①解答入力!AL86,1,0)</f>
        <v>0</v>
      </c>
      <c r="AL86" s="46">
        <f>IF(①解答入力!D86=①解答入力!AM86,1,0)</f>
        <v>0</v>
      </c>
      <c r="AM86" s="46">
        <f>IF(①解答入力!D86=①解答入力!AN86,1,0)</f>
        <v>0</v>
      </c>
      <c r="AN86" s="46">
        <f>IF(①解答入力!D86=①解答入力!AO86,1,0)</f>
        <v>0</v>
      </c>
      <c r="AO86" s="46">
        <f>IF(①解答入力!D86=①解答入力!AP86,1,0)</f>
        <v>0</v>
      </c>
      <c r="AP86" s="87">
        <f>IF(①解答入力!D86=①解答入力!AQ86,1,0)</f>
        <v>0</v>
      </c>
      <c r="AQ86" s="107">
        <f>IF(①解答入力!D86=①解答入力!AR86,1,0)</f>
        <v>0</v>
      </c>
      <c r="AR86" s="66">
        <f t="shared" si="4"/>
        <v>0</v>
      </c>
      <c r="AS86" s="74">
        <f t="shared" si="5"/>
        <v>0</v>
      </c>
      <c r="AT86" s="74">
        <f t="shared" si="6"/>
        <v>40</v>
      </c>
      <c r="AU86" s="68">
        <f t="shared" si="7"/>
        <v>100</v>
      </c>
    </row>
    <row r="87" spans="1:47" ht="15" customHeight="1">
      <c r="A87" s="367"/>
      <c r="B87" s="395"/>
      <c r="C87" s="131">
        <v>81</v>
      </c>
      <c r="D87" s="45">
        <f>IF(①解答入力!D87=①解答入力!E87,1,0)</f>
        <v>0</v>
      </c>
      <c r="E87" s="46">
        <f>IF(①解答入力!D87=①解答入力!F87,1,0)</f>
        <v>0</v>
      </c>
      <c r="F87" s="46">
        <f>IF(①解答入力!D87=①解答入力!G87,1,0)</f>
        <v>0</v>
      </c>
      <c r="G87" s="46">
        <f>IF(①解答入力!D87=①解答入力!H87,1,0)</f>
        <v>0</v>
      </c>
      <c r="H87" s="46">
        <f>IF(①解答入力!D87=①解答入力!I87,1,0)</f>
        <v>0</v>
      </c>
      <c r="I87" s="46">
        <f>IF(①解答入力!D87=①解答入力!J87,1,0)</f>
        <v>0</v>
      </c>
      <c r="J87" s="46">
        <f>IF(①解答入力!D87=①解答入力!K87,1,0)</f>
        <v>0</v>
      </c>
      <c r="K87" s="46">
        <f>IF(①解答入力!D87=①解答入力!L87,1,0)</f>
        <v>0</v>
      </c>
      <c r="L87" s="46">
        <f>IF(①解答入力!D87=①解答入力!M87,1,0)</f>
        <v>0</v>
      </c>
      <c r="M87" s="46">
        <f>IF(①解答入力!D87=①解答入力!N87,1,0)</f>
        <v>0</v>
      </c>
      <c r="N87" s="46">
        <f>IF(①解答入力!D87=①解答入力!O87,1,0)</f>
        <v>0</v>
      </c>
      <c r="O87" s="46">
        <f>IF(①解答入力!D87=①解答入力!P87,1,0)</f>
        <v>0</v>
      </c>
      <c r="P87" s="46">
        <f>IF(①解答入力!D87=①解答入力!Q87,1,0)</f>
        <v>0</v>
      </c>
      <c r="Q87" s="46">
        <f>IF(①解答入力!D87=①解答入力!R87,1,0)</f>
        <v>0</v>
      </c>
      <c r="R87" s="46">
        <f>IF(①解答入力!D87=①解答入力!S87,1,0)</f>
        <v>0</v>
      </c>
      <c r="S87" s="46">
        <f>IF(①解答入力!D87=①解答入力!T87,1,0)</f>
        <v>0</v>
      </c>
      <c r="T87" s="46">
        <f>IF(①解答入力!D87=①解答入力!U87,1,0)</f>
        <v>0</v>
      </c>
      <c r="U87" s="46">
        <f>IF(①解答入力!D87=①解答入力!V87,1,0)</f>
        <v>0</v>
      </c>
      <c r="V87" s="46">
        <f>IF(①解答入力!D87=①解答入力!W87,1,0)</f>
        <v>0</v>
      </c>
      <c r="W87" s="46">
        <f>IF(①解答入力!D87=①解答入力!X87,1,0)</f>
        <v>0</v>
      </c>
      <c r="X87" s="46">
        <f>IF(①解答入力!D87=①解答入力!Y87,1,0)</f>
        <v>0</v>
      </c>
      <c r="Y87" s="46">
        <f>IF(①解答入力!D87=①解答入力!Z87,1,0)</f>
        <v>0</v>
      </c>
      <c r="Z87" s="46">
        <f>IF(①解答入力!D87=①解答入力!AA87,1,0)</f>
        <v>0</v>
      </c>
      <c r="AA87" s="46">
        <f>IF(①解答入力!D87=①解答入力!AB87,1,0)</f>
        <v>0</v>
      </c>
      <c r="AB87" s="46">
        <f>IF(①解答入力!D87=①解答入力!AC87,1,0)</f>
        <v>0</v>
      </c>
      <c r="AC87" s="46">
        <f>IF(①解答入力!D87=①解答入力!AD87,1,0)</f>
        <v>0</v>
      </c>
      <c r="AD87" s="46">
        <f>IF(①解答入力!D87=①解答入力!AE87,1,0)</f>
        <v>0</v>
      </c>
      <c r="AE87" s="46">
        <f>IF(①解答入力!D87=①解答入力!AF87,1,0)</f>
        <v>0</v>
      </c>
      <c r="AF87" s="46">
        <f>IF(①解答入力!D87=①解答入力!AG87,1,0)</f>
        <v>0</v>
      </c>
      <c r="AG87" s="46">
        <f>IF(①解答入力!D87=①解答入力!AH87,1,0)</f>
        <v>0</v>
      </c>
      <c r="AH87" s="46">
        <f>IF(①解答入力!D87=①解答入力!AI87,1,0)</f>
        <v>0</v>
      </c>
      <c r="AI87" s="46">
        <f>IF(①解答入力!D87=①解答入力!AJ87,1,0)</f>
        <v>0</v>
      </c>
      <c r="AJ87" s="87">
        <f>IF(①解答入力!D87=①解答入力!AK87,1,0)</f>
        <v>0</v>
      </c>
      <c r="AK87" s="46">
        <f>IF(①解答入力!D87=①解答入力!AL87,1,0)</f>
        <v>0</v>
      </c>
      <c r="AL87" s="46">
        <f>IF(①解答入力!D87=①解答入力!AM87,1,0)</f>
        <v>0</v>
      </c>
      <c r="AM87" s="46">
        <f>IF(①解答入力!D87=①解答入力!AN87,1,0)</f>
        <v>0</v>
      </c>
      <c r="AN87" s="46">
        <f>IF(①解答入力!D87=①解答入力!AO87,1,0)</f>
        <v>0</v>
      </c>
      <c r="AO87" s="46">
        <f>IF(①解答入力!D87=①解答入力!AP87,1,0)</f>
        <v>0</v>
      </c>
      <c r="AP87" s="87">
        <f>IF(①解答入力!D87=①解答入力!AQ87,1,0)</f>
        <v>0</v>
      </c>
      <c r="AQ87" s="107">
        <f>IF(①解答入力!D87=①解答入力!AR87,1,0)</f>
        <v>0</v>
      </c>
      <c r="AR87" s="66">
        <f t="shared" si="4"/>
        <v>0</v>
      </c>
      <c r="AS87" s="74">
        <f t="shared" si="5"/>
        <v>0</v>
      </c>
      <c r="AT87" s="74">
        <f t="shared" si="6"/>
        <v>40</v>
      </c>
      <c r="AU87" s="68">
        <f t="shared" si="7"/>
        <v>100</v>
      </c>
    </row>
    <row r="88" spans="1:47" ht="15" customHeight="1">
      <c r="A88" s="367"/>
      <c r="B88" s="395"/>
      <c r="C88" s="131">
        <v>82</v>
      </c>
      <c r="D88" s="45">
        <f>IF(①解答入力!D88=①解答入力!E88,1,0)</f>
        <v>0</v>
      </c>
      <c r="E88" s="46">
        <f>IF(①解答入力!D88=①解答入力!F88,1,0)</f>
        <v>0</v>
      </c>
      <c r="F88" s="46">
        <f>IF(①解答入力!D88=①解答入力!G88,1,0)</f>
        <v>0</v>
      </c>
      <c r="G88" s="46">
        <f>IF(①解答入力!D88=①解答入力!H88,1,0)</f>
        <v>0</v>
      </c>
      <c r="H88" s="46">
        <f>IF(①解答入力!D88=①解答入力!I88,1,0)</f>
        <v>0</v>
      </c>
      <c r="I88" s="46">
        <f>IF(①解答入力!D88=①解答入力!J88,1,0)</f>
        <v>0</v>
      </c>
      <c r="J88" s="46">
        <f>IF(①解答入力!D88=①解答入力!K88,1,0)</f>
        <v>0</v>
      </c>
      <c r="K88" s="46">
        <f>IF(①解答入力!D88=①解答入力!L88,1,0)</f>
        <v>0</v>
      </c>
      <c r="L88" s="46">
        <f>IF(①解答入力!D88=①解答入力!M88,1,0)</f>
        <v>0</v>
      </c>
      <c r="M88" s="46">
        <f>IF(①解答入力!D88=①解答入力!N88,1,0)</f>
        <v>0</v>
      </c>
      <c r="N88" s="46">
        <f>IF(①解答入力!D88=①解答入力!O88,1,0)</f>
        <v>0</v>
      </c>
      <c r="O88" s="46">
        <f>IF(①解答入力!D88=①解答入力!P88,1,0)</f>
        <v>0</v>
      </c>
      <c r="P88" s="46">
        <f>IF(①解答入力!D88=①解答入力!Q88,1,0)</f>
        <v>0</v>
      </c>
      <c r="Q88" s="46">
        <f>IF(①解答入力!D88=①解答入力!R88,1,0)</f>
        <v>0</v>
      </c>
      <c r="R88" s="46">
        <f>IF(①解答入力!D88=①解答入力!S88,1,0)</f>
        <v>0</v>
      </c>
      <c r="S88" s="46">
        <f>IF(①解答入力!D88=①解答入力!T88,1,0)</f>
        <v>0</v>
      </c>
      <c r="T88" s="46">
        <f>IF(①解答入力!D88=①解答入力!U88,1,0)</f>
        <v>0</v>
      </c>
      <c r="U88" s="46">
        <f>IF(①解答入力!D88=①解答入力!V88,1,0)</f>
        <v>0</v>
      </c>
      <c r="V88" s="46">
        <f>IF(①解答入力!D88=①解答入力!W88,1,0)</f>
        <v>0</v>
      </c>
      <c r="W88" s="46">
        <f>IF(①解答入力!D88=①解答入力!X88,1,0)</f>
        <v>0</v>
      </c>
      <c r="X88" s="46">
        <f>IF(①解答入力!D88=①解答入力!Y88,1,0)</f>
        <v>0</v>
      </c>
      <c r="Y88" s="46">
        <f>IF(①解答入力!D88=①解答入力!Z88,1,0)</f>
        <v>0</v>
      </c>
      <c r="Z88" s="46">
        <f>IF(①解答入力!D88=①解答入力!AA88,1,0)</f>
        <v>0</v>
      </c>
      <c r="AA88" s="46">
        <f>IF(①解答入力!D88=①解答入力!AB88,1,0)</f>
        <v>0</v>
      </c>
      <c r="AB88" s="46">
        <f>IF(①解答入力!D88=①解答入力!AC88,1,0)</f>
        <v>0</v>
      </c>
      <c r="AC88" s="46">
        <f>IF(①解答入力!D88=①解答入力!AD88,1,0)</f>
        <v>0</v>
      </c>
      <c r="AD88" s="46">
        <f>IF(①解答入力!D88=①解答入力!AE88,1,0)</f>
        <v>0</v>
      </c>
      <c r="AE88" s="46">
        <f>IF(①解答入力!D88=①解答入力!AF88,1,0)</f>
        <v>0</v>
      </c>
      <c r="AF88" s="46">
        <f>IF(①解答入力!D88=①解答入力!AG88,1,0)</f>
        <v>0</v>
      </c>
      <c r="AG88" s="46">
        <f>IF(①解答入力!D88=①解答入力!AH88,1,0)</f>
        <v>0</v>
      </c>
      <c r="AH88" s="46">
        <f>IF(①解答入力!D88=①解答入力!AI88,1,0)</f>
        <v>0</v>
      </c>
      <c r="AI88" s="46">
        <f>IF(①解答入力!D88=①解答入力!AJ88,1,0)</f>
        <v>0</v>
      </c>
      <c r="AJ88" s="87">
        <f>IF(①解答入力!D88=①解答入力!AK88,1,0)</f>
        <v>0</v>
      </c>
      <c r="AK88" s="46">
        <f>IF(①解答入力!D88=①解答入力!AL88,1,0)</f>
        <v>0</v>
      </c>
      <c r="AL88" s="46">
        <f>IF(①解答入力!D88=①解答入力!AM88,1,0)</f>
        <v>0</v>
      </c>
      <c r="AM88" s="46">
        <f>IF(①解答入力!D88=①解答入力!AN88,1,0)</f>
        <v>0</v>
      </c>
      <c r="AN88" s="46">
        <f>IF(①解答入力!D88=①解答入力!AO88,1,0)</f>
        <v>0</v>
      </c>
      <c r="AO88" s="46">
        <f>IF(①解答入力!D88=①解答入力!AP88,1,0)</f>
        <v>0</v>
      </c>
      <c r="AP88" s="87">
        <f>IF(①解答入力!D88=①解答入力!AQ88,1,0)</f>
        <v>0</v>
      </c>
      <c r="AQ88" s="107">
        <f>IF(①解答入力!D88=①解答入力!AR88,1,0)</f>
        <v>0</v>
      </c>
      <c r="AR88" s="66">
        <f t="shared" si="4"/>
        <v>0</v>
      </c>
      <c r="AS88" s="74">
        <f t="shared" si="5"/>
        <v>0</v>
      </c>
      <c r="AT88" s="74">
        <f t="shared" si="6"/>
        <v>40</v>
      </c>
      <c r="AU88" s="68">
        <f t="shared" si="7"/>
        <v>100</v>
      </c>
    </row>
    <row r="89" spans="1:47" ht="15" customHeight="1">
      <c r="A89" s="367"/>
      <c r="B89" s="395"/>
      <c r="C89" s="131">
        <v>83</v>
      </c>
      <c r="D89" s="45">
        <f>IF(①解答入力!D89=①解答入力!E89,1,0)</f>
        <v>0</v>
      </c>
      <c r="E89" s="46">
        <f>IF(①解答入力!D89=①解答入力!F89,1,0)</f>
        <v>0</v>
      </c>
      <c r="F89" s="46">
        <f>IF(①解答入力!D89=①解答入力!G89,1,0)</f>
        <v>0</v>
      </c>
      <c r="G89" s="46">
        <f>IF(①解答入力!D89=①解答入力!H89,1,0)</f>
        <v>0</v>
      </c>
      <c r="H89" s="46">
        <f>IF(①解答入力!D89=①解答入力!I89,1,0)</f>
        <v>0</v>
      </c>
      <c r="I89" s="46">
        <f>IF(①解答入力!D89=①解答入力!J89,1,0)</f>
        <v>0</v>
      </c>
      <c r="J89" s="46">
        <f>IF(①解答入力!D89=①解答入力!K89,1,0)</f>
        <v>0</v>
      </c>
      <c r="K89" s="46">
        <f>IF(①解答入力!D89=①解答入力!L89,1,0)</f>
        <v>0</v>
      </c>
      <c r="L89" s="46">
        <f>IF(①解答入力!D89=①解答入力!M89,1,0)</f>
        <v>0</v>
      </c>
      <c r="M89" s="46">
        <f>IF(①解答入力!D89=①解答入力!N89,1,0)</f>
        <v>0</v>
      </c>
      <c r="N89" s="46">
        <f>IF(①解答入力!D89=①解答入力!O89,1,0)</f>
        <v>0</v>
      </c>
      <c r="O89" s="46">
        <f>IF(①解答入力!D89=①解答入力!P89,1,0)</f>
        <v>0</v>
      </c>
      <c r="P89" s="46">
        <f>IF(①解答入力!D89=①解答入力!Q89,1,0)</f>
        <v>0</v>
      </c>
      <c r="Q89" s="46">
        <f>IF(①解答入力!D89=①解答入力!R89,1,0)</f>
        <v>0</v>
      </c>
      <c r="R89" s="46">
        <f>IF(①解答入力!D89=①解答入力!S89,1,0)</f>
        <v>0</v>
      </c>
      <c r="S89" s="46">
        <f>IF(①解答入力!D89=①解答入力!T89,1,0)</f>
        <v>0</v>
      </c>
      <c r="T89" s="46">
        <f>IF(①解答入力!D89=①解答入力!U89,1,0)</f>
        <v>0</v>
      </c>
      <c r="U89" s="46">
        <f>IF(①解答入力!D89=①解答入力!V89,1,0)</f>
        <v>0</v>
      </c>
      <c r="V89" s="46">
        <f>IF(①解答入力!D89=①解答入力!W89,1,0)</f>
        <v>0</v>
      </c>
      <c r="W89" s="46">
        <f>IF(①解答入力!D89=①解答入力!X89,1,0)</f>
        <v>0</v>
      </c>
      <c r="X89" s="46">
        <f>IF(①解答入力!D89=①解答入力!Y89,1,0)</f>
        <v>0</v>
      </c>
      <c r="Y89" s="46">
        <f>IF(①解答入力!D89=①解答入力!Z89,1,0)</f>
        <v>0</v>
      </c>
      <c r="Z89" s="46">
        <f>IF(①解答入力!D89=①解答入力!AA89,1,0)</f>
        <v>0</v>
      </c>
      <c r="AA89" s="46">
        <f>IF(①解答入力!D89=①解答入力!AB89,1,0)</f>
        <v>0</v>
      </c>
      <c r="AB89" s="46">
        <f>IF(①解答入力!D89=①解答入力!AC89,1,0)</f>
        <v>0</v>
      </c>
      <c r="AC89" s="46">
        <f>IF(①解答入力!D89=①解答入力!AD89,1,0)</f>
        <v>0</v>
      </c>
      <c r="AD89" s="46">
        <f>IF(①解答入力!D89=①解答入力!AE89,1,0)</f>
        <v>0</v>
      </c>
      <c r="AE89" s="46">
        <f>IF(①解答入力!D89=①解答入力!AF89,1,0)</f>
        <v>0</v>
      </c>
      <c r="AF89" s="46">
        <f>IF(①解答入力!D89=①解答入力!AG89,1,0)</f>
        <v>0</v>
      </c>
      <c r="AG89" s="46">
        <f>IF(①解答入力!D89=①解答入力!AH89,1,0)</f>
        <v>0</v>
      </c>
      <c r="AH89" s="46">
        <f>IF(①解答入力!D89=①解答入力!AI89,1,0)</f>
        <v>0</v>
      </c>
      <c r="AI89" s="46">
        <f>IF(①解答入力!D89=①解答入力!AJ89,1,0)</f>
        <v>0</v>
      </c>
      <c r="AJ89" s="87">
        <f>IF(①解答入力!D89=①解答入力!AK89,1,0)</f>
        <v>0</v>
      </c>
      <c r="AK89" s="46">
        <f>IF(①解答入力!D89=①解答入力!AL89,1,0)</f>
        <v>0</v>
      </c>
      <c r="AL89" s="46">
        <f>IF(①解答入力!D89=①解答入力!AM89,1,0)</f>
        <v>0</v>
      </c>
      <c r="AM89" s="46">
        <f>IF(①解答入力!D89=①解答入力!AN89,1,0)</f>
        <v>0</v>
      </c>
      <c r="AN89" s="46">
        <f>IF(①解答入力!D89=①解答入力!AO89,1,0)</f>
        <v>0</v>
      </c>
      <c r="AO89" s="46">
        <f>IF(①解答入力!D89=①解答入力!AP89,1,0)</f>
        <v>0</v>
      </c>
      <c r="AP89" s="87">
        <f>IF(①解答入力!D89=①解答入力!AQ89,1,0)</f>
        <v>0</v>
      </c>
      <c r="AQ89" s="107">
        <f>IF(①解答入力!D89=①解答入力!AR89,1,0)</f>
        <v>0</v>
      </c>
      <c r="AR89" s="66">
        <f t="shared" si="4"/>
        <v>0</v>
      </c>
      <c r="AS89" s="74">
        <f t="shared" si="5"/>
        <v>0</v>
      </c>
      <c r="AT89" s="74">
        <f t="shared" si="6"/>
        <v>40</v>
      </c>
      <c r="AU89" s="68">
        <f t="shared" si="7"/>
        <v>100</v>
      </c>
    </row>
    <row r="90" spans="1:47" ht="15" customHeight="1">
      <c r="A90" s="367"/>
      <c r="B90" s="395"/>
      <c r="C90" s="131">
        <v>84</v>
      </c>
      <c r="D90" s="45">
        <f>IF(①解答入力!D90=①解答入力!E90,1,0)</f>
        <v>0</v>
      </c>
      <c r="E90" s="46">
        <f>IF(①解答入力!D90=①解答入力!F90,1,0)</f>
        <v>0</v>
      </c>
      <c r="F90" s="46">
        <f>IF(①解答入力!D90=①解答入力!G90,1,0)</f>
        <v>0</v>
      </c>
      <c r="G90" s="46">
        <f>IF(①解答入力!D90=①解答入力!H90,1,0)</f>
        <v>0</v>
      </c>
      <c r="H90" s="46">
        <f>IF(①解答入力!D90=①解答入力!I90,1,0)</f>
        <v>0</v>
      </c>
      <c r="I90" s="46">
        <f>IF(①解答入力!D90=①解答入力!J90,1,0)</f>
        <v>0</v>
      </c>
      <c r="J90" s="46">
        <f>IF(①解答入力!D90=①解答入力!K90,1,0)</f>
        <v>0</v>
      </c>
      <c r="K90" s="46">
        <f>IF(①解答入力!D90=①解答入力!L90,1,0)</f>
        <v>0</v>
      </c>
      <c r="L90" s="46">
        <f>IF(①解答入力!D90=①解答入力!M90,1,0)</f>
        <v>0</v>
      </c>
      <c r="M90" s="46">
        <f>IF(①解答入力!D90=①解答入力!N90,1,0)</f>
        <v>0</v>
      </c>
      <c r="N90" s="46">
        <f>IF(①解答入力!D90=①解答入力!O90,1,0)</f>
        <v>0</v>
      </c>
      <c r="O90" s="46">
        <f>IF(①解答入力!D90=①解答入力!P90,1,0)</f>
        <v>0</v>
      </c>
      <c r="P90" s="46">
        <f>IF(①解答入力!D90=①解答入力!Q90,1,0)</f>
        <v>0</v>
      </c>
      <c r="Q90" s="46">
        <f>IF(①解答入力!D90=①解答入力!R90,1,0)</f>
        <v>0</v>
      </c>
      <c r="R90" s="46">
        <f>IF(①解答入力!D90=①解答入力!S90,1,0)</f>
        <v>0</v>
      </c>
      <c r="S90" s="46">
        <f>IF(①解答入力!D90=①解答入力!T90,1,0)</f>
        <v>0</v>
      </c>
      <c r="T90" s="46">
        <f>IF(①解答入力!D90=①解答入力!U90,1,0)</f>
        <v>0</v>
      </c>
      <c r="U90" s="46">
        <f>IF(①解答入力!D90=①解答入力!V90,1,0)</f>
        <v>0</v>
      </c>
      <c r="V90" s="46">
        <f>IF(①解答入力!D90=①解答入力!W90,1,0)</f>
        <v>0</v>
      </c>
      <c r="W90" s="46">
        <f>IF(①解答入力!D90=①解答入力!X90,1,0)</f>
        <v>0</v>
      </c>
      <c r="X90" s="46">
        <f>IF(①解答入力!D90=①解答入力!Y90,1,0)</f>
        <v>0</v>
      </c>
      <c r="Y90" s="46">
        <f>IF(①解答入力!D90=①解答入力!Z90,1,0)</f>
        <v>0</v>
      </c>
      <c r="Z90" s="46">
        <f>IF(①解答入力!D90=①解答入力!AA90,1,0)</f>
        <v>0</v>
      </c>
      <c r="AA90" s="46">
        <f>IF(①解答入力!D90=①解答入力!AB90,1,0)</f>
        <v>0</v>
      </c>
      <c r="AB90" s="46">
        <f>IF(①解答入力!D90=①解答入力!AC90,1,0)</f>
        <v>0</v>
      </c>
      <c r="AC90" s="46">
        <f>IF(①解答入力!D90=①解答入力!AD90,1,0)</f>
        <v>0</v>
      </c>
      <c r="AD90" s="46">
        <f>IF(①解答入力!D90=①解答入力!AE90,1,0)</f>
        <v>0</v>
      </c>
      <c r="AE90" s="46">
        <f>IF(①解答入力!D90=①解答入力!AF90,1,0)</f>
        <v>0</v>
      </c>
      <c r="AF90" s="46">
        <f>IF(①解答入力!D90=①解答入力!AG90,1,0)</f>
        <v>0</v>
      </c>
      <c r="AG90" s="46">
        <f>IF(①解答入力!D90=①解答入力!AH90,1,0)</f>
        <v>0</v>
      </c>
      <c r="AH90" s="46">
        <f>IF(①解答入力!D90=①解答入力!AI90,1,0)</f>
        <v>0</v>
      </c>
      <c r="AI90" s="46">
        <f>IF(①解答入力!D90=①解答入力!AJ90,1,0)</f>
        <v>0</v>
      </c>
      <c r="AJ90" s="87">
        <f>IF(①解答入力!D90=①解答入力!AK90,1,0)</f>
        <v>0</v>
      </c>
      <c r="AK90" s="46">
        <f>IF(①解答入力!D90=①解答入力!AL90,1,0)</f>
        <v>0</v>
      </c>
      <c r="AL90" s="46">
        <f>IF(①解答入力!D90=①解答入力!AM90,1,0)</f>
        <v>0</v>
      </c>
      <c r="AM90" s="46">
        <f>IF(①解答入力!D90=①解答入力!AN90,1,0)</f>
        <v>0</v>
      </c>
      <c r="AN90" s="46">
        <f>IF(①解答入力!D90=①解答入力!AO90,1,0)</f>
        <v>0</v>
      </c>
      <c r="AO90" s="46">
        <f>IF(①解答入力!D90=①解答入力!AP90,1,0)</f>
        <v>0</v>
      </c>
      <c r="AP90" s="87">
        <f>IF(①解答入力!D90=①解答入力!AQ90,1,0)</f>
        <v>0</v>
      </c>
      <c r="AQ90" s="107">
        <f>IF(①解答入力!D90=①解答入力!AR90,1,0)</f>
        <v>0</v>
      </c>
      <c r="AR90" s="66">
        <f t="shared" si="4"/>
        <v>0</v>
      </c>
      <c r="AS90" s="74">
        <f t="shared" si="5"/>
        <v>0</v>
      </c>
      <c r="AT90" s="74">
        <f t="shared" si="6"/>
        <v>40</v>
      </c>
      <c r="AU90" s="68">
        <f t="shared" si="7"/>
        <v>100</v>
      </c>
    </row>
    <row r="91" spans="1:47" ht="15" customHeight="1">
      <c r="A91" s="367"/>
      <c r="B91" s="395"/>
      <c r="C91" s="131">
        <v>85</v>
      </c>
      <c r="D91" s="45">
        <f>IF(①解答入力!D91=①解答入力!E91,1,0)</f>
        <v>0</v>
      </c>
      <c r="E91" s="46">
        <f>IF(①解答入力!D91=①解答入力!F91,1,0)</f>
        <v>0</v>
      </c>
      <c r="F91" s="46">
        <f>IF(①解答入力!D91=①解答入力!G91,1,0)</f>
        <v>0</v>
      </c>
      <c r="G91" s="46">
        <f>IF(①解答入力!D91=①解答入力!H91,1,0)</f>
        <v>0</v>
      </c>
      <c r="H91" s="46">
        <f>IF(①解答入力!D91=①解答入力!I91,1,0)</f>
        <v>0</v>
      </c>
      <c r="I91" s="46">
        <f>IF(①解答入力!D91=①解答入力!J91,1,0)</f>
        <v>0</v>
      </c>
      <c r="J91" s="46">
        <f>IF(①解答入力!D91=①解答入力!K91,1,0)</f>
        <v>0</v>
      </c>
      <c r="K91" s="46">
        <f>IF(①解答入力!D91=①解答入力!L91,1,0)</f>
        <v>0</v>
      </c>
      <c r="L91" s="46">
        <f>IF(①解答入力!D91=①解答入力!M91,1,0)</f>
        <v>0</v>
      </c>
      <c r="M91" s="46">
        <f>IF(①解答入力!D91=①解答入力!N91,1,0)</f>
        <v>0</v>
      </c>
      <c r="N91" s="46">
        <f>IF(①解答入力!D91=①解答入力!O91,1,0)</f>
        <v>0</v>
      </c>
      <c r="O91" s="46">
        <f>IF(①解答入力!D91=①解答入力!P91,1,0)</f>
        <v>0</v>
      </c>
      <c r="P91" s="46">
        <f>IF(①解答入力!D91=①解答入力!Q91,1,0)</f>
        <v>0</v>
      </c>
      <c r="Q91" s="46">
        <f>IF(①解答入力!D91=①解答入力!R91,1,0)</f>
        <v>0</v>
      </c>
      <c r="R91" s="46">
        <f>IF(①解答入力!D91=①解答入力!S91,1,0)</f>
        <v>0</v>
      </c>
      <c r="S91" s="46">
        <f>IF(①解答入力!D91=①解答入力!T91,1,0)</f>
        <v>0</v>
      </c>
      <c r="T91" s="46">
        <f>IF(①解答入力!D91=①解答入力!U91,1,0)</f>
        <v>0</v>
      </c>
      <c r="U91" s="46">
        <f>IF(①解答入力!D91=①解答入力!V91,1,0)</f>
        <v>0</v>
      </c>
      <c r="V91" s="46">
        <f>IF(①解答入力!D91=①解答入力!W91,1,0)</f>
        <v>0</v>
      </c>
      <c r="W91" s="46">
        <f>IF(①解答入力!D91=①解答入力!X91,1,0)</f>
        <v>0</v>
      </c>
      <c r="X91" s="46">
        <f>IF(①解答入力!D91=①解答入力!Y91,1,0)</f>
        <v>0</v>
      </c>
      <c r="Y91" s="46">
        <f>IF(①解答入力!D91=①解答入力!Z91,1,0)</f>
        <v>0</v>
      </c>
      <c r="Z91" s="46">
        <f>IF(①解答入力!D91=①解答入力!AA91,1,0)</f>
        <v>0</v>
      </c>
      <c r="AA91" s="46">
        <f>IF(①解答入力!D91=①解答入力!AB91,1,0)</f>
        <v>0</v>
      </c>
      <c r="AB91" s="46">
        <f>IF(①解答入力!D91=①解答入力!AC91,1,0)</f>
        <v>0</v>
      </c>
      <c r="AC91" s="46">
        <f>IF(①解答入力!D91=①解答入力!AD91,1,0)</f>
        <v>0</v>
      </c>
      <c r="AD91" s="46">
        <f>IF(①解答入力!D91=①解答入力!AE91,1,0)</f>
        <v>0</v>
      </c>
      <c r="AE91" s="46">
        <f>IF(①解答入力!D91=①解答入力!AF91,1,0)</f>
        <v>0</v>
      </c>
      <c r="AF91" s="46">
        <f>IF(①解答入力!D91=①解答入力!AG91,1,0)</f>
        <v>0</v>
      </c>
      <c r="AG91" s="46">
        <f>IF(①解答入力!D91=①解答入力!AH91,1,0)</f>
        <v>0</v>
      </c>
      <c r="AH91" s="46">
        <f>IF(①解答入力!D91=①解答入力!AI91,1,0)</f>
        <v>0</v>
      </c>
      <c r="AI91" s="46">
        <f>IF(①解答入力!D91=①解答入力!AJ91,1,0)</f>
        <v>0</v>
      </c>
      <c r="AJ91" s="87">
        <f>IF(①解答入力!D91=①解答入力!AK91,1,0)</f>
        <v>0</v>
      </c>
      <c r="AK91" s="46">
        <f>IF(①解答入力!D91=①解答入力!AL91,1,0)</f>
        <v>0</v>
      </c>
      <c r="AL91" s="46">
        <f>IF(①解答入力!D91=①解答入力!AM91,1,0)</f>
        <v>0</v>
      </c>
      <c r="AM91" s="46">
        <f>IF(①解答入力!D91=①解答入力!AN91,1,0)</f>
        <v>0</v>
      </c>
      <c r="AN91" s="46">
        <f>IF(①解答入力!D91=①解答入力!AO91,1,0)</f>
        <v>0</v>
      </c>
      <c r="AO91" s="46">
        <f>IF(①解答入力!D91=①解答入力!AP91,1,0)</f>
        <v>0</v>
      </c>
      <c r="AP91" s="87">
        <f>IF(①解答入力!D91=①解答入力!AQ91,1,0)</f>
        <v>0</v>
      </c>
      <c r="AQ91" s="107">
        <f>IF(①解答入力!D91=①解答入力!AR91,1,0)</f>
        <v>0</v>
      </c>
      <c r="AR91" s="66">
        <f t="shared" si="4"/>
        <v>0</v>
      </c>
      <c r="AS91" s="74">
        <f t="shared" si="5"/>
        <v>0</v>
      </c>
      <c r="AT91" s="74">
        <f t="shared" si="6"/>
        <v>40</v>
      </c>
      <c r="AU91" s="68">
        <f t="shared" si="7"/>
        <v>100</v>
      </c>
    </row>
    <row r="92" spans="1:47" ht="15" customHeight="1">
      <c r="A92" s="367"/>
      <c r="B92" s="397"/>
      <c r="C92" s="227">
        <v>86</v>
      </c>
      <c r="D92" s="228">
        <f>IF(①解答入力!D92=①解答入力!E92,1,0)</f>
        <v>0</v>
      </c>
      <c r="E92" s="229">
        <f>IF(①解答入力!D92=①解答入力!F92,1,0)</f>
        <v>0</v>
      </c>
      <c r="F92" s="229">
        <f>IF(①解答入力!D92=①解答入力!G92,1,0)</f>
        <v>0</v>
      </c>
      <c r="G92" s="229">
        <f>IF(①解答入力!D92=①解答入力!H92,1,0)</f>
        <v>0</v>
      </c>
      <c r="H92" s="229">
        <f>IF(①解答入力!D92=①解答入力!I92,1,0)</f>
        <v>0</v>
      </c>
      <c r="I92" s="229">
        <f>IF(①解答入力!D92=①解答入力!J92,1,0)</f>
        <v>0</v>
      </c>
      <c r="J92" s="229">
        <f>IF(①解答入力!D92=①解答入力!K92,1,0)</f>
        <v>0</v>
      </c>
      <c r="K92" s="229">
        <f>IF(①解答入力!D92=①解答入力!L92,1,0)</f>
        <v>0</v>
      </c>
      <c r="L92" s="229">
        <f>IF(①解答入力!D92=①解答入力!M92,1,0)</f>
        <v>0</v>
      </c>
      <c r="M92" s="229">
        <f>IF(①解答入力!D92=①解答入力!N92,1,0)</f>
        <v>0</v>
      </c>
      <c r="N92" s="229">
        <f>IF(①解答入力!D92=①解答入力!O92,1,0)</f>
        <v>0</v>
      </c>
      <c r="O92" s="229">
        <f>IF(①解答入力!D92=①解答入力!P92,1,0)</f>
        <v>0</v>
      </c>
      <c r="P92" s="229">
        <f>IF(①解答入力!D92=①解答入力!Q92,1,0)</f>
        <v>0</v>
      </c>
      <c r="Q92" s="229">
        <f>IF(①解答入力!D92=①解答入力!R92,1,0)</f>
        <v>0</v>
      </c>
      <c r="R92" s="229">
        <f>IF(①解答入力!D92=①解答入力!S92,1,0)</f>
        <v>0</v>
      </c>
      <c r="S92" s="229">
        <f>IF(①解答入力!D92=①解答入力!T92,1,0)</f>
        <v>0</v>
      </c>
      <c r="T92" s="229">
        <f>IF(①解答入力!D92=①解答入力!U92,1,0)</f>
        <v>0</v>
      </c>
      <c r="U92" s="229">
        <f>IF(①解答入力!D92=①解答入力!V92,1,0)</f>
        <v>0</v>
      </c>
      <c r="V92" s="229">
        <f>IF(①解答入力!D92=①解答入力!W92,1,0)</f>
        <v>0</v>
      </c>
      <c r="W92" s="229">
        <f>IF(①解答入力!D92=①解答入力!X92,1,0)</f>
        <v>0</v>
      </c>
      <c r="X92" s="229">
        <f>IF(①解答入力!D92=①解答入力!Y92,1,0)</f>
        <v>0</v>
      </c>
      <c r="Y92" s="229">
        <f>IF(①解答入力!D92=①解答入力!Z92,1,0)</f>
        <v>0</v>
      </c>
      <c r="Z92" s="229">
        <f>IF(①解答入力!D92=①解答入力!AA92,1,0)</f>
        <v>0</v>
      </c>
      <c r="AA92" s="229">
        <f>IF(①解答入力!D92=①解答入力!AB92,1,0)</f>
        <v>0</v>
      </c>
      <c r="AB92" s="229">
        <f>IF(①解答入力!D92=①解答入力!AC92,1,0)</f>
        <v>0</v>
      </c>
      <c r="AC92" s="229">
        <f>IF(①解答入力!D92=①解答入力!AD92,1,0)</f>
        <v>0</v>
      </c>
      <c r="AD92" s="229">
        <f>IF(①解答入力!D92=①解答入力!AE92,1,0)</f>
        <v>0</v>
      </c>
      <c r="AE92" s="229">
        <f>IF(①解答入力!D92=①解答入力!AF92,1,0)</f>
        <v>0</v>
      </c>
      <c r="AF92" s="229">
        <f>IF(①解答入力!D92=①解答入力!AG92,1,0)</f>
        <v>0</v>
      </c>
      <c r="AG92" s="229">
        <f>IF(①解答入力!D92=①解答入力!AH92,1,0)</f>
        <v>0</v>
      </c>
      <c r="AH92" s="229">
        <f>IF(①解答入力!D92=①解答入力!AI92,1,0)</f>
        <v>0</v>
      </c>
      <c r="AI92" s="229">
        <f>IF(①解答入力!D92=①解答入力!AJ92,1,0)</f>
        <v>0</v>
      </c>
      <c r="AJ92" s="230">
        <f>IF(①解答入力!D92=①解答入力!AK92,1,0)</f>
        <v>0</v>
      </c>
      <c r="AK92" s="229">
        <f>IF(①解答入力!D92=①解答入力!AL92,1,0)</f>
        <v>0</v>
      </c>
      <c r="AL92" s="229">
        <f>IF(①解答入力!D92=①解答入力!AM92,1,0)</f>
        <v>0</v>
      </c>
      <c r="AM92" s="229">
        <f>IF(①解答入力!D92=①解答入力!AN92,1,0)</f>
        <v>0</v>
      </c>
      <c r="AN92" s="229">
        <f>IF(①解答入力!D92=①解答入力!AO92,1,0)</f>
        <v>0</v>
      </c>
      <c r="AO92" s="229">
        <f>IF(①解答入力!D92=①解答入力!AP92,1,0)</f>
        <v>0</v>
      </c>
      <c r="AP92" s="230">
        <f>IF(①解答入力!D92=①解答入力!AQ92,1,0)</f>
        <v>0</v>
      </c>
      <c r="AQ92" s="231">
        <f>IF(①解答入力!D92=①解答入力!AR92,1,0)</f>
        <v>0</v>
      </c>
      <c r="AR92" s="232">
        <f t="shared" si="4"/>
        <v>0</v>
      </c>
      <c r="AS92" s="233">
        <f t="shared" si="5"/>
        <v>0</v>
      </c>
      <c r="AT92" s="233">
        <f t="shared" si="6"/>
        <v>40</v>
      </c>
      <c r="AU92" s="234">
        <f t="shared" si="7"/>
        <v>100</v>
      </c>
    </row>
    <row r="93" spans="1:47" ht="15" customHeight="1">
      <c r="A93" s="367"/>
      <c r="B93" s="396" t="s">
        <v>89</v>
      </c>
      <c r="C93" s="136">
        <v>87</v>
      </c>
      <c r="D93" s="55">
        <f>IF(①解答入力!D93=①解答入力!E93,1,0)</f>
        <v>0</v>
      </c>
      <c r="E93" s="56">
        <f>IF(①解答入力!D93=①解答入力!F93,1,0)</f>
        <v>0</v>
      </c>
      <c r="F93" s="56">
        <f>IF(①解答入力!D93=①解答入力!G93,1,0)</f>
        <v>0</v>
      </c>
      <c r="G93" s="56">
        <f>IF(①解答入力!D93=①解答入力!H93,1,0)</f>
        <v>0</v>
      </c>
      <c r="H93" s="56">
        <f>IF(①解答入力!D93=①解答入力!I93,1,0)</f>
        <v>0</v>
      </c>
      <c r="I93" s="56">
        <f>IF(①解答入力!D93=①解答入力!J93,1,0)</f>
        <v>0</v>
      </c>
      <c r="J93" s="56">
        <f>IF(①解答入力!D93=①解答入力!K93,1,0)</f>
        <v>0</v>
      </c>
      <c r="K93" s="56">
        <f>IF(①解答入力!D93=①解答入力!L93,1,0)</f>
        <v>0</v>
      </c>
      <c r="L93" s="56">
        <f>IF(①解答入力!D93=①解答入力!M93,1,0)</f>
        <v>0</v>
      </c>
      <c r="M93" s="56">
        <f>IF(①解答入力!D93=①解答入力!N93,1,0)</f>
        <v>0</v>
      </c>
      <c r="N93" s="56">
        <f>IF(①解答入力!D93=①解答入力!O93,1,0)</f>
        <v>0</v>
      </c>
      <c r="O93" s="56">
        <f>IF(①解答入力!D93=①解答入力!P93,1,0)</f>
        <v>0</v>
      </c>
      <c r="P93" s="56">
        <f>IF(①解答入力!D93=①解答入力!Q93,1,0)</f>
        <v>0</v>
      </c>
      <c r="Q93" s="56">
        <f>IF(①解答入力!D93=①解答入力!R93,1,0)</f>
        <v>0</v>
      </c>
      <c r="R93" s="56">
        <f>IF(①解答入力!D93=①解答入力!S93,1,0)</f>
        <v>0</v>
      </c>
      <c r="S93" s="56">
        <f>IF(①解答入力!D93=①解答入力!T93,1,0)</f>
        <v>0</v>
      </c>
      <c r="T93" s="56">
        <f>IF(①解答入力!D93=①解答入力!U93,1,0)</f>
        <v>0</v>
      </c>
      <c r="U93" s="56">
        <f>IF(①解答入力!D93=①解答入力!V93,1,0)</f>
        <v>0</v>
      </c>
      <c r="V93" s="56">
        <f>IF(①解答入力!D93=①解答入力!W93,1,0)</f>
        <v>0</v>
      </c>
      <c r="W93" s="56">
        <f>IF(①解答入力!D93=①解答入力!X93,1,0)</f>
        <v>0</v>
      </c>
      <c r="X93" s="56">
        <f>IF(①解答入力!D93=①解答入力!Y93,1,0)</f>
        <v>0</v>
      </c>
      <c r="Y93" s="56">
        <f>IF(①解答入力!D93=①解答入力!Z93,1,0)</f>
        <v>0</v>
      </c>
      <c r="Z93" s="56">
        <f>IF(①解答入力!D93=①解答入力!AA93,1,0)</f>
        <v>0</v>
      </c>
      <c r="AA93" s="56">
        <f>IF(①解答入力!D93=①解答入力!AB93,1,0)</f>
        <v>0</v>
      </c>
      <c r="AB93" s="56">
        <f>IF(①解答入力!D93=①解答入力!AC93,1,0)</f>
        <v>0</v>
      </c>
      <c r="AC93" s="56">
        <f>IF(①解答入力!D93=①解答入力!AD93,1,0)</f>
        <v>0</v>
      </c>
      <c r="AD93" s="56">
        <f>IF(①解答入力!D93=①解答入力!AE93,1,0)</f>
        <v>0</v>
      </c>
      <c r="AE93" s="56">
        <f>IF(①解答入力!D93=①解答入力!AF93,1,0)</f>
        <v>0</v>
      </c>
      <c r="AF93" s="56">
        <f>IF(①解答入力!D93=①解答入力!AG93,1,0)</f>
        <v>0</v>
      </c>
      <c r="AG93" s="56">
        <f>IF(①解答入力!D93=①解答入力!AH93,1,0)</f>
        <v>0</v>
      </c>
      <c r="AH93" s="56">
        <f>IF(①解答入力!D93=①解答入力!AI93,1,0)</f>
        <v>0</v>
      </c>
      <c r="AI93" s="56">
        <f>IF(①解答入力!D93=①解答入力!AJ93,1,0)</f>
        <v>0</v>
      </c>
      <c r="AJ93" s="91">
        <f>IF(①解答入力!D93=①解答入力!AK93,1,0)</f>
        <v>0</v>
      </c>
      <c r="AK93" s="56">
        <f>IF(①解答入力!D93=①解答入力!AL93,1,0)</f>
        <v>0</v>
      </c>
      <c r="AL93" s="56">
        <f>IF(①解答入力!D93=①解答入力!AM93,1,0)</f>
        <v>0</v>
      </c>
      <c r="AM93" s="56">
        <f>IF(①解答入力!D93=①解答入力!AN93,1,0)</f>
        <v>0</v>
      </c>
      <c r="AN93" s="56">
        <f>IF(①解答入力!D93=①解答入力!AO93,1,0)</f>
        <v>0</v>
      </c>
      <c r="AO93" s="56">
        <f>IF(①解答入力!D93=①解答入力!AP93,1,0)</f>
        <v>0</v>
      </c>
      <c r="AP93" s="91">
        <f>IF(①解答入力!D93=①解答入力!AQ93,1,0)</f>
        <v>0</v>
      </c>
      <c r="AQ93" s="113">
        <f>IF(①解答入力!D93=①解答入力!AR93,1,0)</f>
        <v>0</v>
      </c>
      <c r="AR93" s="118">
        <f t="shared" si="4"/>
        <v>0</v>
      </c>
      <c r="AS93" s="119">
        <f t="shared" si="5"/>
        <v>0</v>
      </c>
      <c r="AT93" s="119">
        <f t="shared" si="6"/>
        <v>40</v>
      </c>
      <c r="AU93" s="120">
        <f t="shared" si="7"/>
        <v>100</v>
      </c>
    </row>
    <row r="94" spans="1:47" ht="15" customHeight="1">
      <c r="A94" s="367"/>
      <c r="B94" s="395"/>
      <c r="C94" s="131">
        <v>88</v>
      </c>
      <c r="D94" s="45">
        <f>IF(①解答入力!D94=①解答入力!E94,1,0)</f>
        <v>0</v>
      </c>
      <c r="E94" s="46">
        <f>IF(①解答入力!D94=①解答入力!F94,1,0)</f>
        <v>0</v>
      </c>
      <c r="F94" s="46">
        <f>IF(①解答入力!D94=①解答入力!G94,1,0)</f>
        <v>0</v>
      </c>
      <c r="G94" s="46">
        <f>IF(①解答入力!D94=①解答入力!H94,1,0)</f>
        <v>0</v>
      </c>
      <c r="H94" s="46">
        <f>IF(①解答入力!D94=①解答入力!I94,1,0)</f>
        <v>0</v>
      </c>
      <c r="I94" s="46">
        <f>IF(①解答入力!D94=①解答入力!J94,1,0)</f>
        <v>0</v>
      </c>
      <c r="J94" s="46">
        <f>IF(①解答入力!D94=①解答入力!K94,1,0)</f>
        <v>0</v>
      </c>
      <c r="K94" s="46">
        <f>IF(①解答入力!D94=①解答入力!L94,1,0)</f>
        <v>0</v>
      </c>
      <c r="L94" s="46">
        <f>IF(①解答入力!D94=①解答入力!M94,1,0)</f>
        <v>0</v>
      </c>
      <c r="M94" s="46">
        <f>IF(①解答入力!D94=①解答入力!N94,1,0)</f>
        <v>0</v>
      </c>
      <c r="N94" s="46">
        <f>IF(①解答入力!D94=①解答入力!O94,1,0)</f>
        <v>0</v>
      </c>
      <c r="O94" s="46">
        <f>IF(①解答入力!D94=①解答入力!P94,1,0)</f>
        <v>0</v>
      </c>
      <c r="P94" s="46">
        <f>IF(①解答入力!D94=①解答入力!Q94,1,0)</f>
        <v>0</v>
      </c>
      <c r="Q94" s="46">
        <f>IF(①解答入力!D94=①解答入力!R94,1,0)</f>
        <v>0</v>
      </c>
      <c r="R94" s="46">
        <f>IF(①解答入力!D94=①解答入力!S94,1,0)</f>
        <v>0</v>
      </c>
      <c r="S94" s="46">
        <f>IF(①解答入力!D94=①解答入力!T94,1,0)</f>
        <v>0</v>
      </c>
      <c r="T94" s="46">
        <f>IF(①解答入力!D94=①解答入力!U94,1,0)</f>
        <v>0</v>
      </c>
      <c r="U94" s="46">
        <f>IF(①解答入力!D94=①解答入力!V94,1,0)</f>
        <v>0</v>
      </c>
      <c r="V94" s="46">
        <f>IF(①解答入力!D94=①解答入力!W94,1,0)</f>
        <v>0</v>
      </c>
      <c r="W94" s="46">
        <f>IF(①解答入力!D94=①解答入力!X94,1,0)</f>
        <v>0</v>
      </c>
      <c r="X94" s="46">
        <f>IF(①解答入力!D94=①解答入力!Y94,1,0)</f>
        <v>0</v>
      </c>
      <c r="Y94" s="46">
        <f>IF(①解答入力!D94=①解答入力!Z94,1,0)</f>
        <v>0</v>
      </c>
      <c r="Z94" s="46">
        <f>IF(①解答入力!D94=①解答入力!AA94,1,0)</f>
        <v>0</v>
      </c>
      <c r="AA94" s="46">
        <f>IF(①解答入力!D94=①解答入力!AB94,1,0)</f>
        <v>0</v>
      </c>
      <c r="AB94" s="46">
        <f>IF(①解答入力!D94=①解答入力!AC94,1,0)</f>
        <v>0</v>
      </c>
      <c r="AC94" s="46">
        <f>IF(①解答入力!D94=①解答入力!AD94,1,0)</f>
        <v>0</v>
      </c>
      <c r="AD94" s="46">
        <f>IF(①解答入力!D94=①解答入力!AE94,1,0)</f>
        <v>0</v>
      </c>
      <c r="AE94" s="46">
        <f>IF(①解答入力!D94=①解答入力!AF94,1,0)</f>
        <v>0</v>
      </c>
      <c r="AF94" s="46">
        <f>IF(①解答入力!D94=①解答入力!AG94,1,0)</f>
        <v>0</v>
      </c>
      <c r="AG94" s="46">
        <f>IF(①解答入力!D94=①解答入力!AH94,1,0)</f>
        <v>0</v>
      </c>
      <c r="AH94" s="46">
        <f>IF(①解答入力!D94=①解答入力!AI94,1,0)</f>
        <v>0</v>
      </c>
      <c r="AI94" s="46">
        <f>IF(①解答入力!D94=①解答入力!AJ94,1,0)</f>
        <v>0</v>
      </c>
      <c r="AJ94" s="87">
        <f>IF(①解答入力!D94=①解答入力!AK94,1,0)</f>
        <v>0</v>
      </c>
      <c r="AK94" s="46">
        <f>IF(①解答入力!D94=①解答入力!AL94,1,0)</f>
        <v>0</v>
      </c>
      <c r="AL94" s="46">
        <f>IF(①解答入力!D94=①解答入力!AM94,1,0)</f>
        <v>0</v>
      </c>
      <c r="AM94" s="46">
        <f>IF(①解答入力!D94=①解答入力!AN94,1,0)</f>
        <v>0</v>
      </c>
      <c r="AN94" s="46">
        <f>IF(①解答入力!D94=①解答入力!AO94,1,0)</f>
        <v>0</v>
      </c>
      <c r="AO94" s="46">
        <f>IF(①解答入力!D94=①解答入力!AP94,1,0)</f>
        <v>0</v>
      </c>
      <c r="AP94" s="87">
        <f>IF(①解答入力!D94=①解答入力!AQ94,1,0)</f>
        <v>0</v>
      </c>
      <c r="AQ94" s="107">
        <f>IF(①解答入力!D94=①解答入力!AR94,1,0)</f>
        <v>0</v>
      </c>
      <c r="AR94" s="66">
        <f t="shared" si="4"/>
        <v>0</v>
      </c>
      <c r="AS94" s="74">
        <f t="shared" si="5"/>
        <v>0</v>
      </c>
      <c r="AT94" s="74">
        <f t="shared" si="6"/>
        <v>40</v>
      </c>
      <c r="AU94" s="68">
        <f t="shared" si="7"/>
        <v>100</v>
      </c>
    </row>
    <row r="95" spans="1:47" ht="15" customHeight="1">
      <c r="A95" s="367"/>
      <c r="B95" s="395"/>
      <c r="C95" s="131">
        <v>89</v>
      </c>
      <c r="D95" s="45">
        <f>IF(①解答入力!D95=①解答入力!E95,1,0)</f>
        <v>0</v>
      </c>
      <c r="E95" s="46">
        <f>IF(①解答入力!D95=①解答入力!F95,1,0)</f>
        <v>0</v>
      </c>
      <c r="F95" s="46">
        <f>IF(①解答入力!D95=①解答入力!G95,1,0)</f>
        <v>0</v>
      </c>
      <c r="G95" s="46">
        <f>IF(①解答入力!D95=①解答入力!H95,1,0)</f>
        <v>0</v>
      </c>
      <c r="H95" s="46">
        <f>IF(①解答入力!D95=①解答入力!I95,1,0)</f>
        <v>0</v>
      </c>
      <c r="I95" s="46">
        <f>IF(①解答入力!D95=①解答入力!J95,1,0)</f>
        <v>0</v>
      </c>
      <c r="J95" s="46">
        <f>IF(①解答入力!D95=①解答入力!K95,1,0)</f>
        <v>0</v>
      </c>
      <c r="K95" s="46">
        <f>IF(①解答入力!D95=①解答入力!L95,1,0)</f>
        <v>0</v>
      </c>
      <c r="L95" s="46">
        <f>IF(①解答入力!D95=①解答入力!M95,1,0)</f>
        <v>0</v>
      </c>
      <c r="M95" s="46">
        <f>IF(①解答入力!D95=①解答入力!N95,1,0)</f>
        <v>0</v>
      </c>
      <c r="N95" s="46">
        <f>IF(①解答入力!D95=①解答入力!O95,1,0)</f>
        <v>0</v>
      </c>
      <c r="O95" s="46">
        <f>IF(①解答入力!D95=①解答入力!P95,1,0)</f>
        <v>0</v>
      </c>
      <c r="P95" s="46">
        <f>IF(①解答入力!D95=①解答入力!Q95,1,0)</f>
        <v>0</v>
      </c>
      <c r="Q95" s="46">
        <f>IF(①解答入力!D95=①解答入力!R95,1,0)</f>
        <v>0</v>
      </c>
      <c r="R95" s="46">
        <f>IF(①解答入力!D95=①解答入力!S95,1,0)</f>
        <v>0</v>
      </c>
      <c r="S95" s="46">
        <f>IF(①解答入力!D95=①解答入力!T95,1,0)</f>
        <v>0</v>
      </c>
      <c r="T95" s="46">
        <f>IF(①解答入力!D95=①解答入力!U95,1,0)</f>
        <v>0</v>
      </c>
      <c r="U95" s="46">
        <f>IF(①解答入力!D95=①解答入力!V95,1,0)</f>
        <v>0</v>
      </c>
      <c r="V95" s="46">
        <f>IF(①解答入力!D95=①解答入力!W95,1,0)</f>
        <v>0</v>
      </c>
      <c r="W95" s="46">
        <f>IF(①解答入力!D95=①解答入力!X95,1,0)</f>
        <v>0</v>
      </c>
      <c r="X95" s="46">
        <f>IF(①解答入力!D95=①解答入力!Y95,1,0)</f>
        <v>0</v>
      </c>
      <c r="Y95" s="46">
        <f>IF(①解答入力!D95=①解答入力!Z95,1,0)</f>
        <v>0</v>
      </c>
      <c r="Z95" s="46">
        <f>IF(①解答入力!D95=①解答入力!AA95,1,0)</f>
        <v>0</v>
      </c>
      <c r="AA95" s="46">
        <f>IF(①解答入力!D95=①解答入力!AB95,1,0)</f>
        <v>0</v>
      </c>
      <c r="AB95" s="46">
        <f>IF(①解答入力!D95=①解答入力!AC95,1,0)</f>
        <v>0</v>
      </c>
      <c r="AC95" s="46">
        <f>IF(①解答入力!D95=①解答入力!AD95,1,0)</f>
        <v>0</v>
      </c>
      <c r="AD95" s="46">
        <f>IF(①解答入力!D95=①解答入力!AE95,1,0)</f>
        <v>0</v>
      </c>
      <c r="AE95" s="46">
        <f>IF(①解答入力!D95=①解答入力!AF95,1,0)</f>
        <v>0</v>
      </c>
      <c r="AF95" s="46">
        <f>IF(①解答入力!D95=①解答入力!AG95,1,0)</f>
        <v>0</v>
      </c>
      <c r="AG95" s="46">
        <f>IF(①解答入力!D95=①解答入力!AH95,1,0)</f>
        <v>0</v>
      </c>
      <c r="AH95" s="46">
        <f>IF(①解答入力!D95=①解答入力!AI95,1,0)</f>
        <v>0</v>
      </c>
      <c r="AI95" s="46">
        <f>IF(①解答入力!D95=①解答入力!AJ95,1,0)</f>
        <v>0</v>
      </c>
      <c r="AJ95" s="87">
        <f>IF(①解答入力!D95=①解答入力!AK95,1,0)</f>
        <v>0</v>
      </c>
      <c r="AK95" s="46">
        <f>IF(①解答入力!D95=①解答入力!AL95,1,0)</f>
        <v>0</v>
      </c>
      <c r="AL95" s="46">
        <f>IF(①解答入力!D95=①解答入力!AM95,1,0)</f>
        <v>0</v>
      </c>
      <c r="AM95" s="46">
        <f>IF(①解答入力!D95=①解答入力!AN95,1,0)</f>
        <v>0</v>
      </c>
      <c r="AN95" s="46">
        <f>IF(①解答入力!D95=①解答入力!AO95,1,0)</f>
        <v>0</v>
      </c>
      <c r="AO95" s="46">
        <f>IF(①解答入力!D95=①解答入力!AP95,1,0)</f>
        <v>0</v>
      </c>
      <c r="AP95" s="87">
        <f>IF(①解答入力!D95=①解答入力!AQ95,1,0)</f>
        <v>0</v>
      </c>
      <c r="AQ95" s="107">
        <f>IF(①解答入力!D95=①解答入力!AR95,1,0)</f>
        <v>0</v>
      </c>
      <c r="AR95" s="66">
        <f t="shared" si="4"/>
        <v>0</v>
      </c>
      <c r="AS95" s="74">
        <f t="shared" si="5"/>
        <v>0</v>
      </c>
      <c r="AT95" s="74">
        <f t="shared" si="6"/>
        <v>40</v>
      </c>
      <c r="AU95" s="68">
        <f t="shared" si="7"/>
        <v>100</v>
      </c>
    </row>
    <row r="96" spans="1:47" ht="15" customHeight="1">
      <c r="A96" s="367"/>
      <c r="B96" s="395"/>
      <c r="C96" s="131">
        <v>90</v>
      </c>
      <c r="D96" s="45">
        <f>IF(①解答入力!D96=①解答入力!E96,1,0)</f>
        <v>0</v>
      </c>
      <c r="E96" s="46">
        <f>IF(①解答入力!D96=①解答入力!F96,1,0)</f>
        <v>0</v>
      </c>
      <c r="F96" s="46">
        <f>IF(①解答入力!D96=①解答入力!G96,1,0)</f>
        <v>0</v>
      </c>
      <c r="G96" s="46">
        <f>IF(①解答入力!D96=①解答入力!H96,1,0)</f>
        <v>0</v>
      </c>
      <c r="H96" s="46">
        <f>IF(①解答入力!D96=①解答入力!I96,1,0)</f>
        <v>0</v>
      </c>
      <c r="I96" s="46">
        <f>IF(①解答入力!D96=①解答入力!J96,1,0)</f>
        <v>0</v>
      </c>
      <c r="J96" s="46">
        <f>IF(①解答入力!D96=①解答入力!K96,1,0)</f>
        <v>0</v>
      </c>
      <c r="K96" s="46">
        <f>IF(①解答入力!D96=①解答入力!L96,1,0)</f>
        <v>0</v>
      </c>
      <c r="L96" s="46">
        <f>IF(①解答入力!D96=①解答入力!M96,1,0)</f>
        <v>0</v>
      </c>
      <c r="M96" s="46">
        <f>IF(①解答入力!D96=①解答入力!N96,1,0)</f>
        <v>0</v>
      </c>
      <c r="N96" s="46">
        <f>IF(①解答入力!D96=①解答入力!O96,1,0)</f>
        <v>0</v>
      </c>
      <c r="O96" s="46">
        <f>IF(①解答入力!D96=①解答入力!P96,1,0)</f>
        <v>0</v>
      </c>
      <c r="P96" s="46">
        <f>IF(①解答入力!D96=①解答入力!Q96,1,0)</f>
        <v>0</v>
      </c>
      <c r="Q96" s="46">
        <f>IF(①解答入力!D96=①解答入力!R96,1,0)</f>
        <v>0</v>
      </c>
      <c r="R96" s="46">
        <f>IF(①解答入力!D96=①解答入力!S96,1,0)</f>
        <v>0</v>
      </c>
      <c r="S96" s="46">
        <f>IF(①解答入力!D96=①解答入力!T96,1,0)</f>
        <v>0</v>
      </c>
      <c r="T96" s="46">
        <f>IF(①解答入力!D96=①解答入力!U96,1,0)</f>
        <v>0</v>
      </c>
      <c r="U96" s="46">
        <f>IF(①解答入力!D96=①解答入力!V96,1,0)</f>
        <v>0</v>
      </c>
      <c r="V96" s="46">
        <f>IF(①解答入力!D96=①解答入力!W96,1,0)</f>
        <v>0</v>
      </c>
      <c r="W96" s="46">
        <f>IF(①解答入力!D96=①解答入力!X96,1,0)</f>
        <v>0</v>
      </c>
      <c r="X96" s="46">
        <f>IF(①解答入力!D96=①解答入力!Y96,1,0)</f>
        <v>0</v>
      </c>
      <c r="Y96" s="46">
        <f>IF(①解答入力!D96=①解答入力!Z96,1,0)</f>
        <v>0</v>
      </c>
      <c r="Z96" s="46">
        <f>IF(①解答入力!D96=①解答入力!AA96,1,0)</f>
        <v>0</v>
      </c>
      <c r="AA96" s="46">
        <f>IF(①解答入力!D96=①解答入力!AB96,1,0)</f>
        <v>0</v>
      </c>
      <c r="AB96" s="46">
        <f>IF(①解答入力!D96=①解答入力!AC96,1,0)</f>
        <v>0</v>
      </c>
      <c r="AC96" s="46">
        <f>IF(①解答入力!D96=①解答入力!AD96,1,0)</f>
        <v>0</v>
      </c>
      <c r="AD96" s="46">
        <f>IF(①解答入力!D96=①解答入力!AE96,1,0)</f>
        <v>0</v>
      </c>
      <c r="AE96" s="46">
        <f>IF(①解答入力!D96=①解答入力!AF96,1,0)</f>
        <v>0</v>
      </c>
      <c r="AF96" s="46">
        <f>IF(①解答入力!D96=①解答入力!AG96,1,0)</f>
        <v>0</v>
      </c>
      <c r="AG96" s="46">
        <f>IF(①解答入力!D96=①解答入力!AH96,1,0)</f>
        <v>0</v>
      </c>
      <c r="AH96" s="46">
        <f>IF(①解答入力!D96=①解答入力!AI96,1,0)</f>
        <v>0</v>
      </c>
      <c r="AI96" s="46">
        <f>IF(①解答入力!D96=①解答入力!AJ96,1,0)</f>
        <v>0</v>
      </c>
      <c r="AJ96" s="87">
        <f>IF(①解答入力!D96=①解答入力!AK96,1,0)</f>
        <v>0</v>
      </c>
      <c r="AK96" s="46">
        <f>IF(①解答入力!D96=①解答入力!AL96,1,0)</f>
        <v>0</v>
      </c>
      <c r="AL96" s="46">
        <f>IF(①解答入力!D96=①解答入力!AM96,1,0)</f>
        <v>0</v>
      </c>
      <c r="AM96" s="46">
        <f>IF(①解答入力!D96=①解答入力!AN96,1,0)</f>
        <v>0</v>
      </c>
      <c r="AN96" s="46">
        <f>IF(①解答入力!D96=①解答入力!AO96,1,0)</f>
        <v>0</v>
      </c>
      <c r="AO96" s="46">
        <f>IF(①解答入力!D96=①解答入力!AP96,1,0)</f>
        <v>0</v>
      </c>
      <c r="AP96" s="87">
        <f>IF(①解答入力!D96=①解答入力!AQ96,1,0)</f>
        <v>0</v>
      </c>
      <c r="AQ96" s="107">
        <f>IF(①解答入力!D96=①解答入力!AR96,1,0)</f>
        <v>0</v>
      </c>
      <c r="AR96" s="66">
        <f t="shared" si="4"/>
        <v>0</v>
      </c>
      <c r="AS96" s="74">
        <f t="shared" si="5"/>
        <v>0</v>
      </c>
      <c r="AT96" s="74">
        <f t="shared" si="6"/>
        <v>40</v>
      </c>
      <c r="AU96" s="68">
        <f t="shared" si="7"/>
        <v>100</v>
      </c>
    </row>
    <row r="97" spans="1:47" ht="15" customHeight="1">
      <c r="A97" s="367"/>
      <c r="B97" s="395"/>
      <c r="C97" s="131">
        <v>91</v>
      </c>
      <c r="D97" s="45">
        <f>IF(①解答入力!D97=①解答入力!E97,1,0)</f>
        <v>0</v>
      </c>
      <c r="E97" s="46">
        <f>IF(①解答入力!D97=①解答入力!F97,1,0)</f>
        <v>0</v>
      </c>
      <c r="F97" s="46">
        <f>IF(①解答入力!D97=①解答入力!G97,1,0)</f>
        <v>0</v>
      </c>
      <c r="G97" s="46">
        <f>IF(①解答入力!D97=①解答入力!H97,1,0)</f>
        <v>0</v>
      </c>
      <c r="H97" s="46">
        <f>IF(①解答入力!D97=①解答入力!I97,1,0)</f>
        <v>0</v>
      </c>
      <c r="I97" s="46">
        <f>IF(①解答入力!D97=①解答入力!J97,1,0)</f>
        <v>0</v>
      </c>
      <c r="J97" s="46">
        <f>IF(①解答入力!D97=①解答入力!K97,1,0)</f>
        <v>0</v>
      </c>
      <c r="K97" s="46">
        <f>IF(①解答入力!D97=①解答入力!L97,1,0)</f>
        <v>0</v>
      </c>
      <c r="L97" s="46">
        <f>IF(①解答入力!D97=①解答入力!M97,1,0)</f>
        <v>0</v>
      </c>
      <c r="M97" s="46">
        <f>IF(①解答入力!D97=①解答入力!N97,1,0)</f>
        <v>0</v>
      </c>
      <c r="N97" s="46">
        <f>IF(①解答入力!D97=①解答入力!O97,1,0)</f>
        <v>0</v>
      </c>
      <c r="O97" s="46">
        <f>IF(①解答入力!D97=①解答入力!P97,1,0)</f>
        <v>0</v>
      </c>
      <c r="P97" s="46">
        <f>IF(①解答入力!D97=①解答入力!Q97,1,0)</f>
        <v>0</v>
      </c>
      <c r="Q97" s="46">
        <f>IF(①解答入力!D97=①解答入力!R97,1,0)</f>
        <v>0</v>
      </c>
      <c r="R97" s="46">
        <f>IF(①解答入力!D97=①解答入力!S97,1,0)</f>
        <v>0</v>
      </c>
      <c r="S97" s="46">
        <f>IF(①解答入力!D97=①解答入力!T97,1,0)</f>
        <v>0</v>
      </c>
      <c r="T97" s="46">
        <f>IF(①解答入力!D97=①解答入力!U97,1,0)</f>
        <v>0</v>
      </c>
      <c r="U97" s="46">
        <f>IF(①解答入力!D97=①解答入力!V97,1,0)</f>
        <v>0</v>
      </c>
      <c r="V97" s="46">
        <f>IF(①解答入力!D97=①解答入力!W97,1,0)</f>
        <v>0</v>
      </c>
      <c r="W97" s="46">
        <f>IF(①解答入力!D97=①解答入力!X97,1,0)</f>
        <v>0</v>
      </c>
      <c r="X97" s="46">
        <f>IF(①解答入力!D97=①解答入力!Y97,1,0)</f>
        <v>0</v>
      </c>
      <c r="Y97" s="46">
        <f>IF(①解答入力!D97=①解答入力!Z97,1,0)</f>
        <v>0</v>
      </c>
      <c r="Z97" s="46">
        <f>IF(①解答入力!D97=①解答入力!AA97,1,0)</f>
        <v>0</v>
      </c>
      <c r="AA97" s="46">
        <f>IF(①解答入力!D97=①解答入力!AB97,1,0)</f>
        <v>0</v>
      </c>
      <c r="AB97" s="46">
        <f>IF(①解答入力!D97=①解答入力!AC97,1,0)</f>
        <v>0</v>
      </c>
      <c r="AC97" s="46">
        <f>IF(①解答入力!D97=①解答入力!AD97,1,0)</f>
        <v>0</v>
      </c>
      <c r="AD97" s="46">
        <f>IF(①解答入力!D97=①解答入力!AE97,1,0)</f>
        <v>0</v>
      </c>
      <c r="AE97" s="46">
        <f>IF(①解答入力!D97=①解答入力!AF97,1,0)</f>
        <v>0</v>
      </c>
      <c r="AF97" s="46">
        <f>IF(①解答入力!D97=①解答入力!AG97,1,0)</f>
        <v>0</v>
      </c>
      <c r="AG97" s="46">
        <f>IF(①解答入力!D97=①解答入力!AH97,1,0)</f>
        <v>0</v>
      </c>
      <c r="AH97" s="46">
        <f>IF(①解答入力!D97=①解答入力!AI97,1,0)</f>
        <v>0</v>
      </c>
      <c r="AI97" s="46">
        <f>IF(①解答入力!D97=①解答入力!AJ97,1,0)</f>
        <v>0</v>
      </c>
      <c r="AJ97" s="87">
        <f>IF(①解答入力!D97=①解答入力!AK97,1,0)</f>
        <v>0</v>
      </c>
      <c r="AK97" s="46">
        <f>IF(①解答入力!D97=①解答入力!AL97,1,0)</f>
        <v>0</v>
      </c>
      <c r="AL97" s="46">
        <f>IF(①解答入力!D97=①解答入力!AM97,1,0)</f>
        <v>0</v>
      </c>
      <c r="AM97" s="46">
        <f>IF(①解答入力!D97=①解答入力!AN97,1,0)</f>
        <v>0</v>
      </c>
      <c r="AN97" s="46">
        <f>IF(①解答入力!D97=①解答入力!AO97,1,0)</f>
        <v>0</v>
      </c>
      <c r="AO97" s="46">
        <f>IF(①解答入力!D97=①解答入力!AP97,1,0)</f>
        <v>0</v>
      </c>
      <c r="AP97" s="87">
        <f>IF(①解答入力!D97=①解答入力!AQ97,1,0)</f>
        <v>0</v>
      </c>
      <c r="AQ97" s="107">
        <f>IF(①解答入力!D97=①解答入力!AR97,1,0)</f>
        <v>0</v>
      </c>
      <c r="AR97" s="66">
        <f t="shared" si="4"/>
        <v>0</v>
      </c>
      <c r="AS97" s="74">
        <f t="shared" si="5"/>
        <v>0</v>
      </c>
      <c r="AT97" s="74">
        <f t="shared" si="6"/>
        <v>40</v>
      </c>
      <c r="AU97" s="68">
        <f t="shared" si="7"/>
        <v>100</v>
      </c>
    </row>
    <row r="98" spans="1:47" ht="15" customHeight="1">
      <c r="A98" s="367"/>
      <c r="B98" s="395"/>
      <c r="C98" s="131">
        <v>92</v>
      </c>
      <c r="D98" s="45">
        <f>IF(①解答入力!D98=①解答入力!E98,1,0)</f>
        <v>0</v>
      </c>
      <c r="E98" s="46">
        <f>IF(①解答入力!D98=①解答入力!F98,1,0)</f>
        <v>0</v>
      </c>
      <c r="F98" s="46">
        <f>IF(①解答入力!D98=①解答入力!G98,1,0)</f>
        <v>0</v>
      </c>
      <c r="G98" s="46">
        <f>IF(①解答入力!D98=①解答入力!H98,1,0)</f>
        <v>0</v>
      </c>
      <c r="H98" s="46">
        <f>IF(①解答入力!D98=①解答入力!I98,1,0)</f>
        <v>0</v>
      </c>
      <c r="I98" s="46">
        <f>IF(①解答入力!D98=①解答入力!J98,1,0)</f>
        <v>0</v>
      </c>
      <c r="J98" s="46">
        <f>IF(①解答入力!D98=①解答入力!K98,1,0)</f>
        <v>0</v>
      </c>
      <c r="K98" s="46">
        <f>IF(①解答入力!D98=①解答入力!L98,1,0)</f>
        <v>0</v>
      </c>
      <c r="L98" s="46">
        <f>IF(①解答入力!D98=①解答入力!M98,1,0)</f>
        <v>0</v>
      </c>
      <c r="M98" s="46">
        <f>IF(①解答入力!D98=①解答入力!N98,1,0)</f>
        <v>0</v>
      </c>
      <c r="N98" s="46">
        <f>IF(①解答入力!D98=①解答入力!O98,1,0)</f>
        <v>0</v>
      </c>
      <c r="O98" s="46">
        <f>IF(①解答入力!D98=①解答入力!P98,1,0)</f>
        <v>0</v>
      </c>
      <c r="P98" s="46">
        <f>IF(①解答入力!D98=①解答入力!Q98,1,0)</f>
        <v>0</v>
      </c>
      <c r="Q98" s="46">
        <f>IF(①解答入力!D98=①解答入力!R98,1,0)</f>
        <v>0</v>
      </c>
      <c r="R98" s="46">
        <f>IF(①解答入力!D98=①解答入力!S98,1,0)</f>
        <v>0</v>
      </c>
      <c r="S98" s="46">
        <f>IF(①解答入力!D98=①解答入力!T98,1,0)</f>
        <v>0</v>
      </c>
      <c r="T98" s="46">
        <f>IF(①解答入力!D98=①解答入力!U98,1,0)</f>
        <v>0</v>
      </c>
      <c r="U98" s="46">
        <f>IF(①解答入力!D98=①解答入力!V98,1,0)</f>
        <v>0</v>
      </c>
      <c r="V98" s="46">
        <f>IF(①解答入力!D98=①解答入力!W98,1,0)</f>
        <v>0</v>
      </c>
      <c r="W98" s="46">
        <f>IF(①解答入力!D98=①解答入力!X98,1,0)</f>
        <v>0</v>
      </c>
      <c r="X98" s="46">
        <f>IF(①解答入力!D98=①解答入力!Y98,1,0)</f>
        <v>0</v>
      </c>
      <c r="Y98" s="46">
        <f>IF(①解答入力!D98=①解答入力!Z98,1,0)</f>
        <v>0</v>
      </c>
      <c r="Z98" s="46">
        <f>IF(①解答入力!D98=①解答入力!AA98,1,0)</f>
        <v>0</v>
      </c>
      <c r="AA98" s="46">
        <f>IF(①解答入力!D98=①解答入力!AB98,1,0)</f>
        <v>0</v>
      </c>
      <c r="AB98" s="46">
        <f>IF(①解答入力!D98=①解答入力!AC98,1,0)</f>
        <v>0</v>
      </c>
      <c r="AC98" s="46">
        <f>IF(①解答入力!D98=①解答入力!AD98,1,0)</f>
        <v>0</v>
      </c>
      <c r="AD98" s="46">
        <f>IF(①解答入力!D98=①解答入力!AE98,1,0)</f>
        <v>0</v>
      </c>
      <c r="AE98" s="46">
        <f>IF(①解答入力!D98=①解答入力!AF98,1,0)</f>
        <v>0</v>
      </c>
      <c r="AF98" s="46">
        <f>IF(①解答入力!D98=①解答入力!AG98,1,0)</f>
        <v>0</v>
      </c>
      <c r="AG98" s="46">
        <f>IF(①解答入力!D98=①解答入力!AH98,1,0)</f>
        <v>0</v>
      </c>
      <c r="AH98" s="46">
        <f>IF(①解答入力!D98=①解答入力!AI98,1,0)</f>
        <v>0</v>
      </c>
      <c r="AI98" s="46">
        <f>IF(①解答入力!D98=①解答入力!AJ98,1,0)</f>
        <v>0</v>
      </c>
      <c r="AJ98" s="87">
        <f>IF(①解答入力!D98=①解答入力!AK98,1,0)</f>
        <v>0</v>
      </c>
      <c r="AK98" s="46">
        <f>IF(①解答入力!D98=①解答入力!AL98,1,0)</f>
        <v>0</v>
      </c>
      <c r="AL98" s="46">
        <f>IF(①解答入力!D98=①解答入力!AM98,1,0)</f>
        <v>0</v>
      </c>
      <c r="AM98" s="46">
        <f>IF(①解答入力!D98=①解答入力!AN98,1,0)</f>
        <v>0</v>
      </c>
      <c r="AN98" s="46">
        <f>IF(①解答入力!D98=①解答入力!AO98,1,0)</f>
        <v>0</v>
      </c>
      <c r="AO98" s="46">
        <f>IF(①解答入力!D98=①解答入力!AP98,1,0)</f>
        <v>0</v>
      </c>
      <c r="AP98" s="87">
        <f>IF(①解答入力!D98=①解答入力!AQ98,1,0)</f>
        <v>0</v>
      </c>
      <c r="AQ98" s="107">
        <f>IF(①解答入力!D98=①解答入力!AR98,1,0)</f>
        <v>0</v>
      </c>
      <c r="AR98" s="66">
        <f t="shared" si="4"/>
        <v>0</v>
      </c>
      <c r="AS98" s="74">
        <f t="shared" si="5"/>
        <v>0</v>
      </c>
      <c r="AT98" s="74">
        <f t="shared" si="6"/>
        <v>40</v>
      </c>
      <c r="AU98" s="68">
        <f t="shared" si="7"/>
        <v>100</v>
      </c>
    </row>
    <row r="99" spans="1:47" ht="15" customHeight="1">
      <c r="A99" s="367"/>
      <c r="B99" s="395"/>
      <c r="C99" s="131">
        <v>93</v>
      </c>
      <c r="D99" s="45">
        <f>IF(①解答入力!D99=①解答入力!E99,1,0)</f>
        <v>0</v>
      </c>
      <c r="E99" s="46">
        <f>IF(①解答入力!D99=①解答入力!F99,1,0)</f>
        <v>0</v>
      </c>
      <c r="F99" s="46">
        <f>IF(①解答入力!D99=①解答入力!G99,1,0)</f>
        <v>0</v>
      </c>
      <c r="G99" s="46">
        <f>IF(①解答入力!D99=①解答入力!H99,1,0)</f>
        <v>0</v>
      </c>
      <c r="H99" s="46">
        <f>IF(①解答入力!D99=①解答入力!I99,1,0)</f>
        <v>0</v>
      </c>
      <c r="I99" s="46">
        <f>IF(①解答入力!D99=①解答入力!J99,1,0)</f>
        <v>0</v>
      </c>
      <c r="J99" s="46">
        <f>IF(①解答入力!D99=①解答入力!K99,1,0)</f>
        <v>0</v>
      </c>
      <c r="K99" s="46">
        <f>IF(①解答入力!D99=①解答入力!L99,1,0)</f>
        <v>0</v>
      </c>
      <c r="L99" s="46">
        <f>IF(①解答入力!D99=①解答入力!M99,1,0)</f>
        <v>0</v>
      </c>
      <c r="M99" s="46">
        <f>IF(①解答入力!D99=①解答入力!N99,1,0)</f>
        <v>0</v>
      </c>
      <c r="N99" s="46">
        <f>IF(①解答入力!D99=①解答入力!O99,1,0)</f>
        <v>0</v>
      </c>
      <c r="O99" s="46">
        <f>IF(①解答入力!D99=①解答入力!P99,1,0)</f>
        <v>0</v>
      </c>
      <c r="P99" s="46">
        <f>IF(①解答入力!D99=①解答入力!Q99,1,0)</f>
        <v>0</v>
      </c>
      <c r="Q99" s="46">
        <f>IF(①解答入力!D99=①解答入力!R99,1,0)</f>
        <v>0</v>
      </c>
      <c r="R99" s="46">
        <f>IF(①解答入力!D99=①解答入力!S99,1,0)</f>
        <v>0</v>
      </c>
      <c r="S99" s="46">
        <f>IF(①解答入力!D99=①解答入力!T99,1,0)</f>
        <v>0</v>
      </c>
      <c r="T99" s="46">
        <f>IF(①解答入力!D99=①解答入力!U99,1,0)</f>
        <v>0</v>
      </c>
      <c r="U99" s="46">
        <f>IF(①解答入力!D99=①解答入力!V99,1,0)</f>
        <v>0</v>
      </c>
      <c r="V99" s="46">
        <f>IF(①解答入力!D99=①解答入力!W99,1,0)</f>
        <v>0</v>
      </c>
      <c r="W99" s="46">
        <f>IF(①解答入力!D99=①解答入力!X99,1,0)</f>
        <v>0</v>
      </c>
      <c r="X99" s="46">
        <f>IF(①解答入力!D99=①解答入力!Y99,1,0)</f>
        <v>0</v>
      </c>
      <c r="Y99" s="46">
        <f>IF(①解答入力!D99=①解答入力!Z99,1,0)</f>
        <v>0</v>
      </c>
      <c r="Z99" s="46">
        <f>IF(①解答入力!D99=①解答入力!AA99,1,0)</f>
        <v>0</v>
      </c>
      <c r="AA99" s="46">
        <f>IF(①解答入力!D99=①解答入力!AB99,1,0)</f>
        <v>0</v>
      </c>
      <c r="AB99" s="46">
        <f>IF(①解答入力!D99=①解答入力!AC99,1,0)</f>
        <v>0</v>
      </c>
      <c r="AC99" s="46">
        <f>IF(①解答入力!D99=①解答入力!AD99,1,0)</f>
        <v>0</v>
      </c>
      <c r="AD99" s="46">
        <f>IF(①解答入力!D99=①解答入力!AE99,1,0)</f>
        <v>0</v>
      </c>
      <c r="AE99" s="46">
        <f>IF(①解答入力!D99=①解答入力!AF99,1,0)</f>
        <v>0</v>
      </c>
      <c r="AF99" s="46">
        <f>IF(①解答入力!D99=①解答入力!AG99,1,0)</f>
        <v>0</v>
      </c>
      <c r="AG99" s="46">
        <f>IF(①解答入力!D99=①解答入力!AH99,1,0)</f>
        <v>0</v>
      </c>
      <c r="AH99" s="46">
        <f>IF(①解答入力!D99=①解答入力!AI99,1,0)</f>
        <v>0</v>
      </c>
      <c r="AI99" s="46">
        <f>IF(①解答入力!D99=①解答入力!AJ99,1,0)</f>
        <v>0</v>
      </c>
      <c r="AJ99" s="87">
        <f>IF(①解答入力!D99=①解答入力!AK99,1,0)</f>
        <v>0</v>
      </c>
      <c r="AK99" s="46">
        <f>IF(①解答入力!D99=①解答入力!AL99,1,0)</f>
        <v>0</v>
      </c>
      <c r="AL99" s="46">
        <f>IF(①解答入力!D99=①解答入力!AM99,1,0)</f>
        <v>0</v>
      </c>
      <c r="AM99" s="46">
        <f>IF(①解答入力!D99=①解答入力!AN99,1,0)</f>
        <v>0</v>
      </c>
      <c r="AN99" s="46">
        <f>IF(①解答入力!D99=①解答入力!AO99,1,0)</f>
        <v>0</v>
      </c>
      <c r="AO99" s="46">
        <f>IF(①解答入力!D99=①解答入力!AP99,1,0)</f>
        <v>0</v>
      </c>
      <c r="AP99" s="87">
        <f>IF(①解答入力!D99=①解答入力!AQ99,1,0)</f>
        <v>0</v>
      </c>
      <c r="AQ99" s="107">
        <f>IF(①解答入力!D99=①解答入力!AR99,1,0)</f>
        <v>0</v>
      </c>
      <c r="AR99" s="66">
        <f t="shared" si="4"/>
        <v>0</v>
      </c>
      <c r="AS99" s="74">
        <f t="shared" si="5"/>
        <v>0</v>
      </c>
      <c r="AT99" s="74">
        <f t="shared" si="6"/>
        <v>40</v>
      </c>
      <c r="AU99" s="68">
        <f t="shared" si="7"/>
        <v>100</v>
      </c>
    </row>
    <row r="100" spans="1:47" ht="15" customHeight="1">
      <c r="A100" s="367"/>
      <c r="B100" s="395"/>
      <c r="C100" s="131">
        <v>94</v>
      </c>
      <c r="D100" s="45">
        <f>IF(①解答入力!D100=①解答入力!E100,1,0)</f>
        <v>0</v>
      </c>
      <c r="E100" s="46">
        <f>IF(①解答入力!D100=①解答入力!F100,1,0)</f>
        <v>0</v>
      </c>
      <c r="F100" s="46">
        <f>IF(①解答入力!D100=①解答入力!G100,1,0)</f>
        <v>0</v>
      </c>
      <c r="G100" s="46">
        <f>IF(①解答入力!D100=①解答入力!H100,1,0)</f>
        <v>0</v>
      </c>
      <c r="H100" s="46">
        <f>IF(①解答入力!D100=①解答入力!I100,1,0)</f>
        <v>0</v>
      </c>
      <c r="I100" s="46">
        <f>IF(①解答入力!D100=①解答入力!J100,1,0)</f>
        <v>0</v>
      </c>
      <c r="J100" s="46">
        <f>IF(①解答入力!D100=①解答入力!K100,1,0)</f>
        <v>0</v>
      </c>
      <c r="K100" s="46">
        <f>IF(①解答入力!D100=①解答入力!L100,1,0)</f>
        <v>0</v>
      </c>
      <c r="L100" s="46">
        <f>IF(①解答入力!D100=①解答入力!M100,1,0)</f>
        <v>0</v>
      </c>
      <c r="M100" s="46">
        <f>IF(①解答入力!D100=①解答入力!N100,1,0)</f>
        <v>0</v>
      </c>
      <c r="N100" s="46">
        <f>IF(①解答入力!D100=①解答入力!O100,1,0)</f>
        <v>0</v>
      </c>
      <c r="O100" s="46">
        <f>IF(①解答入力!D100=①解答入力!P100,1,0)</f>
        <v>0</v>
      </c>
      <c r="P100" s="46">
        <f>IF(①解答入力!D100=①解答入力!Q100,1,0)</f>
        <v>0</v>
      </c>
      <c r="Q100" s="46">
        <f>IF(①解答入力!D100=①解答入力!R100,1,0)</f>
        <v>0</v>
      </c>
      <c r="R100" s="46">
        <f>IF(①解答入力!D100=①解答入力!S100,1,0)</f>
        <v>0</v>
      </c>
      <c r="S100" s="46">
        <f>IF(①解答入力!D100=①解答入力!T100,1,0)</f>
        <v>0</v>
      </c>
      <c r="T100" s="46">
        <f>IF(①解答入力!D100=①解答入力!U100,1,0)</f>
        <v>0</v>
      </c>
      <c r="U100" s="46">
        <f>IF(①解答入力!D100=①解答入力!V100,1,0)</f>
        <v>0</v>
      </c>
      <c r="V100" s="46">
        <f>IF(①解答入力!D100=①解答入力!W100,1,0)</f>
        <v>0</v>
      </c>
      <c r="W100" s="46">
        <f>IF(①解答入力!D100=①解答入力!X100,1,0)</f>
        <v>0</v>
      </c>
      <c r="X100" s="46">
        <f>IF(①解答入力!D100=①解答入力!Y100,1,0)</f>
        <v>0</v>
      </c>
      <c r="Y100" s="46">
        <f>IF(①解答入力!D100=①解答入力!Z100,1,0)</f>
        <v>0</v>
      </c>
      <c r="Z100" s="46">
        <f>IF(①解答入力!D100=①解答入力!AA100,1,0)</f>
        <v>0</v>
      </c>
      <c r="AA100" s="46">
        <f>IF(①解答入力!D100=①解答入力!AB100,1,0)</f>
        <v>0</v>
      </c>
      <c r="AB100" s="46">
        <f>IF(①解答入力!D100=①解答入力!AC100,1,0)</f>
        <v>0</v>
      </c>
      <c r="AC100" s="46">
        <f>IF(①解答入力!D100=①解答入力!AD100,1,0)</f>
        <v>0</v>
      </c>
      <c r="AD100" s="46">
        <f>IF(①解答入力!D100=①解答入力!AE100,1,0)</f>
        <v>0</v>
      </c>
      <c r="AE100" s="46">
        <f>IF(①解答入力!D100=①解答入力!AF100,1,0)</f>
        <v>0</v>
      </c>
      <c r="AF100" s="46">
        <f>IF(①解答入力!D100=①解答入力!AG100,1,0)</f>
        <v>0</v>
      </c>
      <c r="AG100" s="46">
        <f>IF(①解答入力!D100=①解答入力!AH100,1,0)</f>
        <v>0</v>
      </c>
      <c r="AH100" s="46">
        <f>IF(①解答入力!D100=①解答入力!AI100,1,0)</f>
        <v>0</v>
      </c>
      <c r="AI100" s="46">
        <f>IF(①解答入力!D100=①解答入力!AJ100,1,0)</f>
        <v>0</v>
      </c>
      <c r="AJ100" s="87">
        <f>IF(①解答入力!D100=①解答入力!AK100,1,0)</f>
        <v>0</v>
      </c>
      <c r="AK100" s="46">
        <f>IF(①解答入力!D100=①解答入力!AL100,1,0)</f>
        <v>0</v>
      </c>
      <c r="AL100" s="46">
        <f>IF(①解答入力!D100=①解答入力!AM100,1,0)</f>
        <v>0</v>
      </c>
      <c r="AM100" s="46">
        <f>IF(①解答入力!D100=①解答入力!AN100,1,0)</f>
        <v>0</v>
      </c>
      <c r="AN100" s="46">
        <f>IF(①解答入力!D100=①解答入力!AO100,1,0)</f>
        <v>0</v>
      </c>
      <c r="AO100" s="46">
        <f>IF(①解答入力!D100=①解答入力!AP100,1,0)</f>
        <v>0</v>
      </c>
      <c r="AP100" s="87">
        <f>IF(①解答入力!D100=①解答入力!AQ100,1,0)</f>
        <v>0</v>
      </c>
      <c r="AQ100" s="107">
        <f>IF(①解答入力!D100=①解答入力!AR100,1,0)</f>
        <v>0</v>
      </c>
      <c r="AR100" s="66">
        <f t="shared" si="4"/>
        <v>0</v>
      </c>
      <c r="AS100" s="74">
        <f t="shared" si="5"/>
        <v>0</v>
      </c>
      <c r="AT100" s="74">
        <f t="shared" si="6"/>
        <v>40</v>
      </c>
      <c r="AU100" s="68">
        <f t="shared" si="7"/>
        <v>100</v>
      </c>
    </row>
    <row r="101" spans="1:47" ht="15" customHeight="1">
      <c r="A101" s="367"/>
      <c r="B101" s="395"/>
      <c r="C101" s="131">
        <v>95</v>
      </c>
      <c r="D101" s="45">
        <f>IF(①解答入力!D101=①解答入力!E101,1,0)</f>
        <v>0</v>
      </c>
      <c r="E101" s="46">
        <f>IF(①解答入力!D101=①解答入力!F101,1,0)</f>
        <v>0</v>
      </c>
      <c r="F101" s="46">
        <f>IF(①解答入力!D101=①解答入力!G101,1,0)</f>
        <v>0</v>
      </c>
      <c r="G101" s="46">
        <f>IF(①解答入力!D101=①解答入力!H101,1,0)</f>
        <v>0</v>
      </c>
      <c r="H101" s="46">
        <f>IF(①解答入力!D101=①解答入力!I101,1,0)</f>
        <v>0</v>
      </c>
      <c r="I101" s="46">
        <f>IF(①解答入力!D101=①解答入力!J101,1,0)</f>
        <v>0</v>
      </c>
      <c r="J101" s="46">
        <f>IF(①解答入力!D101=①解答入力!K101,1,0)</f>
        <v>0</v>
      </c>
      <c r="K101" s="46">
        <f>IF(①解答入力!D101=①解答入力!L101,1,0)</f>
        <v>0</v>
      </c>
      <c r="L101" s="46">
        <f>IF(①解答入力!D101=①解答入力!M101,1,0)</f>
        <v>0</v>
      </c>
      <c r="M101" s="46">
        <f>IF(①解答入力!D101=①解答入力!N101,1,0)</f>
        <v>0</v>
      </c>
      <c r="N101" s="46">
        <f>IF(①解答入力!D101=①解答入力!O101,1,0)</f>
        <v>0</v>
      </c>
      <c r="O101" s="46">
        <f>IF(①解答入力!D101=①解答入力!P101,1,0)</f>
        <v>0</v>
      </c>
      <c r="P101" s="46">
        <f>IF(①解答入力!D101=①解答入力!Q101,1,0)</f>
        <v>0</v>
      </c>
      <c r="Q101" s="46">
        <f>IF(①解答入力!D101=①解答入力!R101,1,0)</f>
        <v>0</v>
      </c>
      <c r="R101" s="46">
        <f>IF(①解答入力!D101=①解答入力!S101,1,0)</f>
        <v>0</v>
      </c>
      <c r="S101" s="46">
        <f>IF(①解答入力!D101=①解答入力!T101,1,0)</f>
        <v>0</v>
      </c>
      <c r="T101" s="46">
        <f>IF(①解答入力!D101=①解答入力!U101,1,0)</f>
        <v>0</v>
      </c>
      <c r="U101" s="46">
        <f>IF(①解答入力!D101=①解答入力!V101,1,0)</f>
        <v>0</v>
      </c>
      <c r="V101" s="46">
        <f>IF(①解答入力!D101=①解答入力!W101,1,0)</f>
        <v>0</v>
      </c>
      <c r="W101" s="46">
        <f>IF(①解答入力!D101=①解答入力!X101,1,0)</f>
        <v>0</v>
      </c>
      <c r="X101" s="46">
        <f>IF(①解答入力!D101=①解答入力!Y101,1,0)</f>
        <v>0</v>
      </c>
      <c r="Y101" s="46">
        <f>IF(①解答入力!D101=①解答入力!Z101,1,0)</f>
        <v>0</v>
      </c>
      <c r="Z101" s="46">
        <f>IF(①解答入力!D101=①解答入力!AA101,1,0)</f>
        <v>0</v>
      </c>
      <c r="AA101" s="46">
        <f>IF(①解答入力!D101=①解答入力!AB101,1,0)</f>
        <v>0</v>
      </c>
      <c r="AB101" s="46">
        <f>IF(①解答入力!D101=①解答入力!AC101,1,0)</f>
        <v>0</v>
      </c>
      <c r="AC101" s="46">
        <f>IF(①解答入力!D101=①解答入力!AD101,1,0)</f>
        <v>0</v>
      </c>
      <c r="AD101" s="46">
        <f>IF(①解答入力!D101=①解答入力!AE101,1,0)</f>
        <v>0</v>
      </c>
      <c r="AE101" s="46">
        <f>IF(①解答入力!D101=①解答入力!AF101,1,0)</f>
        <v>0</v>
      </c>
      <c r="AF101" s="46">
        <f>IF(①解答入力!D101=①解答入力!AG101,1,0)</f>
        <v>0</v>
      </c>
      <c r="AG101" s="46">
        <f>IF(①解答入力!D101=①解答入力!AH101,1,0)</f>
        <v>0</v>
      </c>
      <c r="AH101" s="46">
        <f>IF(①解答入力!D101=①解答入力!AI101,1,0)</f>
        <v>0</v>
      </c>
      <c r="AI101" s="46">
        <f>IF(①解答入力!D101=①解答入力!AJ101,1,0)</f>
        <v>0</v>
      </c>
      <c r="AJ101" s="87">
        <f>IF(①解答入力!D101=①解答入力!AK101,1,0)</f>
        <v>0</v>
      </c>
      <c r="AK101" s="46">
        <f>IF(①解答入力!D101=①解答入力!AL101,1,0)</f>
        <v>0</v>
      </c>
      <c r="AL101" s="46">
        <f>IF(①解答入力!D101=①解答入力!AM101,1,0)</f>
        <v>0</v>
      </c>
      <c r="AM101" s="46">
        <f>IF(①解答入力!D101=①解答入力!AN101,1,0)</f>
        <v>0</v>
      </c>
      <c r="AN101" s="46">
        <f>IF(①解答入力!D101=①解答入力!AO101,1,0)</f>
        <v>0</v>
      </c>
      <c r="AO101" s="46">
        <f>IF(①解答入力!D101=①解答入力!AP101,1,0)</f>
        <v>0</v>
      </c>
      <c r="AP101" s="87">
        <f>IF(①解答入力!D101=①解答入力!AQ101,1,0)</f>
        <v>0</v>
      </c>
      <c r="AQ101" s="107">
        <f>IF(①解答入力!D101=①解答入力!AR101,1,0)</f>
        <v>0</v>
      </c>
      <c r="AR101" s="66">
        <f t="shared" si="4"/>
        <v>0</v>
      </c>
      <c r="AS101" s="74">
        <f t="shared" si="5"/>
        <v>0</v>
      </c>
      <c r="AT101" s="74">
        <f t="shared" si="6"/>
        <v>40</v>
      </c>
      <c r="AU101" s="68">
        <f t="shared" si="7"/>
        <v>100</v>
      </c>
    </row>
    <row r="102" spans="1:47" ht="15" customHeight="1">
      <c r="A102" s="367"/>
      <c r="B102" s="397"/>
      <c r="C102" s="227">
        <v>96</v>
      </c>
      <c r="D102" s="228">
        <f>IF(①解答入力!D102=①解答入力!E102,1,0)</f>
        <v>0</v>
      </c>
      <c r="E102" s="229">
        <f>IF(①解答入力!D102=①解答入力!F102,1,0)</f>
        <v>0</v>
      </c>
      <c r="F102" s="229">
        <f>IF(①解答入力!D102=①解答入力!G102,1,0)</f>
        <v>0</v>
      </c>
      <c r="G102" s="229">
        <f>IF(①解答入力!D102=①解答入力!H102,1,0)</f>
        <v>0</v>
      </c>
      <c r="H102" s="229">
        <f>IF(①解答入力!D102=①解答入力!I102,1,0)</f>
        <v>0</v>
      </c>
      <c r="I102" s="229">
        <f>IF(①解答入力!D102=①解答入力!J102,1,0)</f>
        <v>0</v>
      </c>
      <c r="J102" s="229">
        <f>IF(①解答入力!D102=①解答入力!K102,1,0)</f>
        <v>0</v>
      </c>
      <c r="K102" s="229">
        <f>IF(①解答入力!D102=①解答入力!L102,1,0)</f>
        <v>0</v>
      </c>
      <c r="L102" s="229">
        <f>IF(①解答入力!D102=①解答入力!M102,1,0)</f>
        <v>0</v>
      </c>
      <c r="M102" s="229">
        <f>IF(①解答入力!D102=①解答入力!N102,1,0)</f>
        <v>0</v>
      </c>
      <c r="N102" s="229">
        <f>IF(①解答入力!D102=①解答入力!O102,1,0)</f>
        <v>0</v>
      </c>
      <c r="O102" s="229">
        <f>IF(①解答入力!D102=①解答入力!P102,1,0)</f>
        <v>0</v>
      </c>
      <c r="P102" s="229">
        <f>IF(①解答入力!D102=①解答入力!Q102,1,0)</f>
        <v>0</v>
      </c>
      <c r="Q102" s="229">
        <f>IF(①解答入力!D102=①解答入力!R102,1,0)</f>
        <v>0</v>
      </c>
      <c r="R102" s="229">
        <f>IF(①解答入力!D102=①解答入力!S102,1,0)</f>
        <v>0</v>
      </c>
      <c r="S102" s="229">
        <f>IF(①解答入力!D102=①解答入力!T102,1,0)</f>
        <v>0</v>
      </c>
      <c r="T102" s="229">
        <f>IF(①解答入力!D102=①解答入力!U102,1,0)</f>
        <v>0</v>
      </c>
      <c r="U102" s="229">
        <f>IF(①解答入力!D102=①解答入力!V102,1,0)</f>
        <v>0</v>
      </c>
      <c r="V102" s="229">
        <f>IF(①解答入力!D102=①解答入力!W102,1,0)</f>
        <v>0</v>
      </c>
      <c r="W102" s="229">
        <f>IF(①解答入力!D102=①解答入力!X102,1,0)</f>
        <v>0</v>
      </c>
      <c r="X102" s="229">
        <f>IF(①解答入力!D102=①解答入力!Y102,1,0)</f>
        <v>0</v>
      </c>
      <c r="Y102" s="229">
        <f>IF(①解答入力!D102=①解答入力!Z102,1,0)</f>
        <v>0</v>
      </c>
      <c r="Z102" s="229">
        <f>IF(①解答入力!D102=①解答入力!AA102,1,0)</f>
        <v>0</v>
      </c>
      <c r="AA102" s="229">
        <f>IF(①解答入力!D102=①解答入力!AB102,1,0)</f>
        <v>0</v>
      </c>
      <c r="AB102" s="229">
        <f>IF(①解答入力!D102=①解答入力!AC102,1,0)</f>
        <v>0</v>
      </c>
      <c r="AC102" s="229">
        <f>IF(①解答入力!D102=①解答入力!AD102,1,0)</f>
        <v>0</v>
      </c>
      <c r="AD102" s="229">
        <f>IF(①解答入力!D102=①解答入力!AE102,1,0)</f>
        <v>0</v>
      </c>
      <c r="AE102" s="229">
        <f>IF(①解答入力!D102=①解答入力!AF102,1,0)</f>
        <v>0</v>
      </c>
      <c r="AF102" s="229">
        <f>IF(①解答入力!D102=①解答入力!AG102,1,0)</f>
        <v>0</v>
      </c>
      <c r="AG102" s="229">
        <f>IF(①解答入力!D102=①解答入力!AH102,1,0)</f>
        <v>0</v>
      </c>
      <c r="AH102" s="229">
        <f>IF(①解答入力!D102=①解答入力!AI102,1,0)</f>
        <v>0</v>
      </c>
      <c r="AI102" s="229">
        <f>IF(①解答入力!D102=①解答入力!AJ102,1,0)</f>
        <v>0</v>
      </c>
      <c r="AJ102" s="230">
        <f>IF(①解答入力!D102=①解答入力!AK102,1,0)</f>
        <v>0</v>
      </c>
      <c r="AK102" s="229">
        <f>IF(①解答入力!D102=①解答入力!AL102,1,0)</f>
        <v>0</v>
      </c>
      <c r="AL102" s="229">
        <f>IF(①解答入力!D102=①解答入力!AM102,1,0)</f>
        <v>0</v>
      </c>
      <c r="AM102" s="229">
        <f>IF(①解答入力!D102=①解答入力!AN102,1,0)</f>
        <v>0</v>
      </c>
      <c r="AN102" s="229">
        <f>IF(①解答入力!D102=①解答入力!AO102,1,0)</f>
        <v>0</v>
      </c>
      <c r="AO102" s="229">
        <f>IF(①解答入力!D102=①解答入力!AP102,1,0)</f>
        <v>0</v>
      </c>
      <c r="AP102" s="230">
        <f>IF(①解答入力!D102=①解答入力!AQ102,1,0)</f>
        <v>0</v>
      </c>
      <c r="AQ102" s="231">
        <f>IF(①解答入力!D102=①解答入力!AR102,1,0)</f>
        <v>0</v>
      </c>
      <c r="AR102" s="232">
        <f t="shared" si="4"/>
        <v>0</v>
      </c>
      <c r="AS102" s="233">
        <f t="shared" si="5"/>
        <v>0</v>
      </c>
      <c r="AT102" s="233">
        <f t="shared" si="6"/>
        <v>40</v>
      </c>
      <c r="AU102" s="234">
        <f t="shared" si="7"/>
        <v>100</v>
      </c>
    </row>
    <row r="103" spans="1:47" ht="15" customHeight="1">
      <c r="A103" s="367"/>
      <c r="B103" s="395" t="s">
        <v>90</v>
      </c>
      <c r="C103" s="133">
        <v>97</v>
      </c>
      <c r="D103" s="53">
        <f>IF(①解答入力!D103=①解答入力!E103,1,0)</f>
        <v>0</v>
      </c>
      <c r="E103" s="54">
        <f>IF(①解答入力!D103=①解答入力!F103,1,0)</f>
        <v>0</v>
      </c>
      <c r="F103" s="54">
        <f>IF(①解答入力!D103=①解答入力!G103,1,0)</f>
        <v>0</v>
      </c>
      <c r="G103" s="54">
        <f>IF(①解答入力!D103=①解答入力!H103,1,0)</f>
        <v>0</v>
      </c>
      <c r="H103" s="54">
        <f>IF(①解答入力!D103=①解答入力!I103,1,0)</f>
        <v>0</v>
      </c>
      <c r="I103" s="54">
        <f>IF(①解答入力!D103=①解答入力!J103,1,0)</f>
        <v>0</v>
      </c>
      <c r="J103" s="54">
        <f>IF(①解答入力!D103=①解答入力!K103,1,0)</f>
        <v>0</v>
      </c>
      <c r="K103" s="54">
        <f>IF(①解答入力!D103=①解答入力!L103,1,0)</f>
        <v>0</v>
      </c>
      <c r="L103" s="54">
        <f>IF(①解答入力!D103=①解答入力!M103,1,0)</f>
        <v>0</v>
      </c>
      <c r="M103" s="54">
        <f>IF(①解答入力!D103=①解答入力!N103,1,0)</f>
        <v>0</v>
      </c>
      <c r="N103" s="54">
        <f>IF(①解答入力!D103=①解答入力!O103,1,0)</f>
        <v>0</v>
      </c>
      <c r="O103" s="54">
        <f>IF(①解答入力!D103=①解答入力!P103,1,0)</f>
        <v>0</v>
      </c>
      <c r="P103" s="54">
        <f>IF(①解答入力!D103=①解答入力!Q103,1,0)</f>
        <v>0</v>
      </c>
      <c r="Q103" s="54">
        <f>IF(①解答入力!D103=①解答入力!R103,1,0)</f>
        <v>0</v>
      </c>
      <c r="R103" s="54">
        <f>IF(①解答入力!D103=①解答入力!S103,1,0)</f>
        <v>0</v>
      </c>
      <c r="S103" s="54">
        <f>IF(①解答入力!D103=①解答入力!T103,1,0)</f>
        <v>0</v>
      </c>
      <c r="T103" s="54">
        <f>IF(①解答入力!D103=①解答入力!U103,1,0)</f>
        <v>0</v>
      </c>
      <c r="U103" s="54">
        <f>IF(①解答入力!D103=①解答入力!V103,1,0)</f>
        <v>0</v>
      </c>
      <c r="V103" s="54">
        <f>IF(①解答入力!D103=①解答入力!W103,1,0)</f>
        <v>0</v>
      </c>
      <c r="W103" s="54">
        <f>IF(①解答入力!D103=①解答入力!X103,1,0)</f>
        <v>0</v>
      </c>
      <c r="X103" s="54">
        <f>IF(①解答入力!D103=①解答入力!Y103,1,0)</f>
        <v>0</v>
      </c>
      <c r="Y103" s="54">
        <f>IF(①解答入力!D103=①解答入力!Z103,1,0)</f>
        <v>0</v>
      </c>
      <c r="Z103" s="54">
        <f>IF(①解答入力!D103=①解答入力!AA103,1,0)</f>
        <v>0</v>
      </c>
      <c r="AA103" s="54">
        <f>IF(①解答入力!D103=①解答入力!AB103,1,0)</f>
        <v>0</v>
      </c>
      <c r="AB103" s="54">
        <f>IF(①解答入力!D103=①解答入力!AC103,1,0)</f>
        <v>0</v>
      </c>
      <c r="AC103" s="54">
        <f>IF(①解答入力!D103=①解答入力!AD103,1,0)</f>
        <v>0</v>
      </c>
      <c r="AD103" s="54">
        <f>IF(①解答入力!D103=①解答入力!AE103,1,0)</f>
        <v>0</v>
      </c>
      <c r="AE103" s="54">
        <f>IF(①解答入力!D103=①解答入力!AF103,1,0)</f>
        <v>0</v>
      </c>
      <c r="AF103" s="54">
        <f>IF(①解答入力!D103=①解答入力!AG103,1,0)</f>
        <v>0</v>
      </c>
      <c r="AG103" s="54">
        <f>IF(①解答入力!D103=①解答入力!AH103,1,0)</f>
        <v>0</v>
      </c>
      <c r="AH103" s="54">
        <f>IF(①解答入力!D103=①解答入力!AI103,1,0)</f>
        <v>0</v>
      </c>
      <c r="AI103" s="54">
        <f>IF(①解答入力!D103=①解答入力!AJ103,1,0)</f>
        <v>0</v>
      </c>
      <c r="AJ103" s="90">
        <f>IF(①解答入力!D103=①解答入力!AK103,1,0)</f>
        <v>0</v>
      </c>
      <c r="AK103" s="54">
        <f>IF(①解答入力!D103=①解答入力!AL103,1,0)</f>
        <v>0</v>
      </c>
      <c r="AL103" s="54">
        <f>IF(①解答入力!D103=①解答入力!AM103,1,0)</f>
        <v>0</v>
      </c>
      <c r="AM103" s="54">
        <f>IF(①解答入力!D103=①解答入力!AN103,1,0)</f>
        <v>0</v>
      </c>
      <c r="AN103" s="54">
        <f>IF(①解答入力!D103=①解答入力!AO103,1,0)</f>
        <v>0</v>
      </c>
      <c r="AO103" s="54">
        <f>IF(①解答入力!D103=①解答入力!AP103,1,0)</f>
        <v>0</v>
      </c>
      <c r="AP103" s="90">
        <f>IF(①解答入力!D103=①解答入力!AQ103,1,0)</f>
        <v>0</v>
      </c>
      <c r="AQ103" s="109">
        <f>IF(①解答入力!D103=①解答入力!AR103,1,0)</f>
        <v>0</v>
      </c>
      <c r="AR103" s="67">
        <f t="shared" si="4"/>
        <v>0</v>
      </c>
      <c r="AS103" s="77">
        <f t="shared" si="5"/>
        <v>0</v>
      </c>
      <c r="AT103" s="77">
        <f t="shared" si="6"/>
        <v>40</v>
      </c>
      <c r="AU103" s="69">
        <f t="shared" si="7"/>
        <v>100</v>
      </c>
    </row>
    <row r="104" spans="1:47" ht="15" customHeight="1">
      <c r="A104" s="367"/>
      <c r="B104" s="395"/>
      <c r="C104" s="131">
        <v>98</v>
      </c>
      <c r="D104" s="45">
        <f>IF(①解答入力!D104=①解答入力!E104,1,0)</f>
        <v>0</v>
      </c>
      <c r="E104" s="46">
        <f>IF(①解答入力!D104=①解答入力!F104,1,0)</f>
        <v>0</v>
      </c>
      <c r="F104" s="46">
        <f>IF(①解答入力!D104=①解答入力!G104,1,0)</f>
        <v>0</v>
      </c>
      <c r="G104" s="46">
        <f>IF(①解答入力!D104=①解答入力!H104,1,0)</f>
        <v>0</v>
      </c>
      <c r="H104" s="46">
        <f>IF(①解答入力!D104=①解答入力!I104,1,0)</f>
        <v>0</v>
      </c>
      <c r="I104" s="46">
        <f>IF(①解答入力!D104=①解答入力!J104,1,0)</f>
        <v>0</v>
      </c>
      <c r="J104" s="46">
        <f>IF(①解答入力!D104=①解答入力!K104,1,0)</f>
        <v>0</v>
      </c>
      <c r="K104" s="46">
        <f>IF(①解答入力!D104=①解答入力!L104,1,0)</f>
        <v>0</v>
      </c>
      <c r="L104" s="46">
        <f>IF(①解答入力!D104=①解答入力!M104,1,0)</f>
        <v>0</v>
      </c>
      <c r="M104" s="46">
        <f>IF(①解答入力!D104=①解答入力!N104,1,0)</f>
        <v>0</v>
      </c>
      <c r="N104" s="46">
        <f>IF(①解答入力!D104=①解答入力!O104,1,0)</f>
        <v>0</v>
      </c>
      <c r="O104" s="46">
        <f>IF(①解答入力!D104=①解答入力!P104,1,0)</f>
        <v>0</v>
      </c>
      <c r="P104" s="46">
        <f>IF(①解答入力!D104=①解答入力!Q104,1,0)</f>
        <v>0</v>
      </c>
      <c r="Q104" s="46">
        <f>IF(①解答入力!D104=①解答入力!R104,1,0)</f>
        <v>0</v>
      </c>
      <c r="R104" s="46">
        <f>IF(①解答入力!D104=①解答入力!S104,1,0)</f>
        <v>0</v>
      </c>
      <c r="S104" s="46">
        <f>IF(①解答入力!D104=①解答入力!T104,1,0)</f>
        <v>0</v>
      </c>
      <c r="T104" s="46">
        <f>IF(①解答入力!D104=①解答入力!U104,1,0)</f>
        <v>0</v>
      </c>
      <c r="U104" s="46">
        <f>IF(①解答入力!D104=①解答入力!V104,1,0)</f>
        <v>0</v>
      </c>
      <c r="V104" s="46">
        <f>IF(①解答入力!D104=①解答入力!W104,1,0)</f>
        <v>0</v>
      </c>
      <c r="W104" s="46">
        <f>IF(①解答入力!D104=①解答入力!X104,1,0)</f>
        <v>0</v>
      </c>
      <c r="X104" s="46">
        <f>IF(①解答入力!D104=①解答入力!Y104,1,0)</f>
        <v>0</v>
      </c>
      <c r="Y104" s="46">
        <f>IF(①解答入力!D104=①解答入力!Z104,1,0)</f>
        <v>0</v>
      </c>
      <c r="Z104" s="46">
        <f>IF(①解答入力!D104=①解答入力!AA104,1,0)</f>
        <v>0</v>
      </c>
      <c r="AA104" s="46">
        <f>IF(①解答入力!D104=①解答入力!AB104,1,0)</f>
        <v>0</v>
      </c>
      <c r="AB104" s="46">
        <f>IF(①解答入力!D104=①解答入力!AC104,1,0)</f>
        <v>0</v>
      </c>
      <c r="AC104" s="46">
        <f>IF(①解答入力!D104=①解答入力!AD104,1,0)</f>
        <v>0</v>
      </c>
      <c r="AD104" s="46">
        <f>IF(①解答入力!D104=①解答入力!AE104,1,0)</f>
        <v>0</v>
      </c>
      <c r="AE104" s="46">
        <f>IF(①解答入力!D104=①解答入力!AF104,1,0)</f>
        <v>0</v>
      </c>
      <c r="AF104" s="46">
        <f>IF(①解答入力!D104=①解答入力!AG104,1,0)</f>
        <v>0</v>
      </c>
      <c r="AG104" s="46">
        <f>IF(①解答入力!D104=①解答入力!AH104,1,0)</f>
        <v>0</v>
      </c>
      <c r="AH104" s="46">
        <f>IF(①解答入力!D104=①解答入力!AI104,1,0)</f>
        <v>0</v>
      </c>
      <c r="AI104" s="46">
        <f>IF(①解答入力!D104=①解答入力!AJ104,1,0)</f>
        <v>0</v>
      </c>
      <c r="AJ104" s="87">
        <f>IF(①解答入力!D104=①解答入力!AK104,1,0)</f>
        <v>0</v>
      </c>
      <c r="AK104" s="46">
        <f>IF(①解答入力!D104=①解答入力!AL104,1,0)</f>
        <v>0</v>
      </c>
      <c r="AL104" s="46">
        <f>IF(①解答入力!D104=①解答入力!AM104,1,0)</f>
        <v>0</v>
      </c>
      <c r="AM104" s="46">
        <f>IF(①解答入力!D104=①解答入力!AN104,1,0)</f>
        <v>0</v>
      </c>
      <c r="AN104" s="46">
        <f>IF(①解答入力!D104=①解答入力!AO104,1,0)</f>
        <v>0</v>
      </c>
      <c r="AO104" s="46">
        <f>IF(①解答入力!D104=①解答入力!AP104,1,0)</f>
        <v>0</v>
      </c>
      <c r="AP104" s="87">
        <f>IF(①解答入力!D104=①解答入力!AQ104,1,0)</f>
        <v>0</v>
      </c>
      <c r="AQ104" s="107">
        <f>IF(①解答入力!D104=①解答入力!AR104,1,0)</f>
        <v>0</v>
      </c>
      <c r="AR104" s="66">
        <f t="shared" si="4"/>
        <v>0</v>
      </c>
      <c r="AS104" s="74">
        <f t="shared" si="5"/>
        <v>0</v>
      </c>
      <c r="AT104" s="74">
        <f t="shared" si="6"/>
        <v>40</v>
      </c>
      <c r="AU104" s="68">
        <f t="shared" si="7"/>
        <v>100</v>
      </c>
    </row>
    <row r="105" spans="1:47" ht="15" customHeight="1">
      <c r="A105" s="367"/>
      <c r="B105" s="395"/>
      <c r="C105" s="131">
        <v>99</v>
      </c>
      <c r="D105" s="45">
        <f>IF(①解答入力!D105=①解答入力!E105,1,0)</f>
        <v>0</v>
      </c>
      <c r="E105" s="46">
        <f>IF(①解答入力!D105=①解答入力!F105,1,0)</f>
        <v>0</v>
      </c>
      <c r="F105" s="46">
        <f>IF(①解答入力!D105=①解答入力!G105,1,0)</f>
        <v>0</v>
      </c>
      <c r="G105" s="46">
        <f>IF(①解答入力!D105=①解答入力!H105,1,0)</f>
        <v>0</v>
      </c>
      <c r="H105" s="46">
        <f>IF(①解答入力!D105=①解答入力!I105,1,0)</f>
        <v>0</v>
      </c>
      <c r="I105" s="46">
        <f>IF(①解答入力!D105=①解答入力!J105,1,0)</f>
        <v>0</v>
      </c>
      <c r="J105" s="46">
        <f>IF(①解答入力!D105=①解答入力!K105,1,0)</f>
        <v>0</v>
      </c>
      <c r="K105" s="46">
        <f>IF(①解答入力!D105=①解答入力!L105,1,0)</f>
        <v>0</v>
      </c>
      <c r="L105" s="46">
        <f>IF(①解答入力!D105=①解答入力!M105,1,0)</f>
        <v>0</v>
      </c>
      <c r="M105" s="46">
        <f>IF(①解答入力!D105=①解答入力!N105,1,0)</f>
        <v>0</v>
      </c>
      <c r="N105" s="46">
        <f>IF(①解答入力!D105=①解答入力!O105,1,0)</f>
        <v>0</v>
      </c>
      <c r="O105" s="46">
        <f>IF(①解答入力!D105=①解答入力!P105,1,0)</f>
        <v>0</v>
      </c>
      <c r="P105" s="46">
        <f>IF(①解答入力!D105=①解答入力!Q105,1,0)</f>
        <v>0</v>
      </c>
      <c r="Q105" s="46">
        <f>IF(①解答入力!D105=①解答入力!R105,1,0)</f>
        <v>0</v>
      </c>
      <c r="R105" s="46">
        <f>IF(①解答入力!D105=①解答入力!S105,1,0)</f>
        <v>0</v>
      </c>
      <c r="S105" s="46">
        <f>IF(①解答入力!D105=①解答入力!T105,1,0)</f>
        <v>0</v>
      </c>
      <c r="T105" s="46">
        <f>IF(①解答入力!D105=①解答入力!U105,1,0)</f>
        <v>0</v>
      </c>
      <c r="U105" s="46">
        <f>IF(①解答入力!D105=①解答入力!V105,1,0)</f>
        <v>0</v>
      </c>
      <c r="V105" s="46">
        <f>IF(①解答入力!D105=①解答入力!W105,1,0)</f>
        <v>0</v>
      </c>
      <c r="W105" s="46">
        <f>IF(①解答入力!D105=①解答入力!X105,1,0)</f>
        <v>0</v>
      </c>
      <c r="X105" s="46">
        <f>IF(①解答入力!D105=①解答入力!Y105,1,0)</f>
        <v>0</v>
      </c>
      <c r="Y105" s="46">
        <f>IF(①解答入力!D105=①解答入力!Z105,1,0)</f>
        <v>0</v>
      </c>
      <c r="Z105" s="46">
        <f>IF(①解答入力!D105=①解答入力!AA105,1,0)</f>
        <v>0</v>
      </c>
      <c r="AA105" s="46">
        <f>IF(①解答入力!D105=①解答入力!AB105,1,0)</f>
        <v>0</v>
      </c>
      <c r="AB105" s="46">
        <f>IF(①解答入力!D105=①解答入力!AC105,1,0)</f>
        <v>0</v>
      </c>
      <c r="AC105" s="46">
        <f>IF(①解答入力!D105=①解答入力!AD105,1,0)</f>
        <v>0</v>
      </c>
      <c r="AD105" s="46">
        <f>IF(①解答入力!D105=①解答入力!AE105,1,0)</f>
        <v>0</v>
      </c>
      <c r="AE105" s="46">
        <f>IF(①解答入力!D105=①解答入力!AF105,1,0)</f>
        <v>0</v>
      </c>
      <c r="AF105" s="46">
        <f>IF(①解答入力!D105=①解答入力!AG105,1,0)</f>
        <v>0</v>
      </c>
      <c r="AG105" s="46">
        <f>IF(①解答入力!D105=①解答入力!AH105,1,0)</f>
        <v>0</v>
      </c>
      <c r="AH105" s="46">
        <f>IF(①解答入力!D105=①解答入力!AI105,1,0)</f>
        <v>0</v>
      </c>
      <c r="AI105" s="46">
        <f>IF(①解答入力!D105=①解答入力!AJ105,1,0)</f>
        <v>0</v>
      </c>
      <c r="AJ105" s="87">
        <f>IF(①解答入力!D105=①解答入力!AK105,1,0)</f>
        <v>0</v>
      </c>
      <c r="AK105" s="46">
        <f>IF(①解答入力!D105=①解答入力!AL105,1,0)</f>
        <v>0</v>
      </c>
      <c r="AL105" s="46">
        <f>IF(①解答入力!D105=①解答入力!AM105,1,0)</f>
        <v>0</v>
      </c>
      <c r="AM105" s="46">
        <f>IF(①解答入力!D105=①解答入力!AN105,1,0)</f>
        <v>0</v>
      </c>
      <c r="AN105" s="46">
        <f>IF(①解答入力!D105=①解答入力!AO105,1,0)</f>
        <v>0</v>
      </c>
      <c r="AO105" s="46">
        <f>IF(①解答入力!D105=①解答入力!AP105,1,0)</f>
        <v>0</v>
      </c>
      <c r="AP105" s="87">
        <f>IF(①解答入力!D105=①解答入力!AQ105,1,0)</f>
        <v>0</v>
      </c>
      <c r="AQ105" s="107">
        <f>IF(①解答入力!D105=①解答入力!AR105,1,0)</f>
        <v>0</v>
      </c>
      <c r="AR105" s="66">
        <f t="shared" si="4"/>
        <v>0</v>
      </c>
      <c r="AS105" s="74">
        <f t="shared" si="5"/>
        <v>0</v>
      </c>
      <c r="AT105" s="74">
        <f t="shared" si="6"/>
        <v>40</v>
      </c>
      <c r="AU105" s="68">
        <f t="shared" si="7"/>
        <v>100</v>
      </c>
    </row>
    <row r="106" spans="1:47" ht="15" customHeight="1">
      <c r="A106" s="367"/>
      <c r="B106" s="395"/>
      <c r="C106" s="131">
        <v>100</v>
      </c>
      <c r="D106" s="45">
        <f>IF(①解答入力!D106=①解答入力!E106,1,0)</f>
        <v>0</v>
      </c>
      <c r="E106" s="46">
        <f>IF(①解答入力!D106=①解答入力!F106,1,0)</f>
        <v>0</v>
      </c>
      <c r="F106" s="46">
        <f>IF(①解答入力!D106=①解答入力!G106,1,0)</f>
        <v>0</v>
      </c>
      <c r="G106" s="46">
        <f>IF(①解答入力!D106=①解答入力!H106,1,0)</f>
        <v>0</v>
      </c>
      <c r="H106" s="46">
        <f>IF(①解答入力!D106=①解答入力!I106,1,0)</f>
        <v>0</v>
      </c>
      <c r="I106" s="46">
        <f>IF(①解答入力!D106=①解答入力!J106,1,0)</f>
        <v>0</v>
      </c>
      <c r="J106" s="46">
        <f>IF(①解答入力!D106=①解答入力!K106,1,0)</f>
        <v>0</v>
      </c>
      <c r="K106" s="46">
        <f>IF(①解答入力!D106=①解答入力!L106,1,0)</f>
        <v>0</v>
      </c>
      <c r="L106" s="46">
        <f>IF(①解答入力!D106=①解答入力!M106,1,0)</f>
        <v>0</v>
      </c>
      <c r="M106" s="46">
        <f>IF(①解答入力!D106=①解答入力!N106,1,0)</f>
        <v>0</v>
      </c>
      <c r="N106" s="46">
        <f>IF(①解答入力!D106=①解答入力!O106,1,0)</f>
        <v>0</v>
      </c>
      <c r="O106" s="46">
        <f>IF(①解答入力!D106=①解答入力!P106,1,0)</f>
        <v>0</v>
      </c>
      <c r="P106" s="46">
        <f>IF(①解答入力!D106=①解答入力!Q106,1,0)</f>
        <v>0</v>
      </c>
      <c r="Q106" s="46">
        <f>IF(①解答入力!D106=①解答入力!R106,1,0)</f>
        <v>0</v>
      </c>
      <c r="R106" s="46">
        <f>IF(①解答入力!D106=①解答入力!S106,1,0)</f>
        <v>0</v>
      </c>
      <c r="S106" s="46">
        <f>IF(①解答入力!D106=①解答入力!T106,1,0)</f>
        <v>0</v>
      </c>
      <c r="T106" s="46">
        <f>IF(①解答入力!D106=①解答入力!U106,1,0)</f>
        <v>0</v>
      </c>
      <c r="U106" s="46">
        <f>IF(①解答入力!D106=①解答入力!V106,1,0)</f>
        <v>0</v>
      </c>
      <c r="V106" s="46">
        <f>IF(①解答入力!D106=①解答入力!W106,1,0)</f>
        <v>0</v>
      </c>
      <c r="W106" s="46">
        <f>IF(①解答入力!D106=①解答入力!X106,1,0)</f>
        <v>0</v>
      </c>
      <c r="X106" s="46">
        <f>IF(①解答入力!D106=①解答入力!Y106,1,0)</f>
        <v>0</v>
      </c>
      <c r="Y106" s="46">
        <f>IF(①解答入力!D106=①解答入力!Z106,1,0)</f>
        <v>0</v>
      </c>
      <c r="Z106" s="46">
        <f>IF(①解答入力!D106=①解答入力!AA106,1,0)</f>
        <v>0</v>
      </c>
      <c r="AA106" s="46">
        <f>IF(①解答入力!D106=①解答入力!AB106,1,0)</f>
        <v>0</v>
      </c>
      <c r="AB106" s="46">
        <f>IF(①解答入力!D106=①解答入力!AC106,1,0)</f>
        <v>0</v>
      </c>
      <c r="AC106" s="46">
        <f>IF(①解答入力!D106=①解答入力!AD106,1,0)</f>
        <v>0</v>
      </c>
      <c r="AD106" s="46">
        <f>IF(①解答入力!D106=①解答入力!AE106,1,0)</f>
        <v>0</v>
      </c>
      <c r="AE106" s="46">
        <f>IF(①解答入力!D106=①解答入力!AF106,1,0)</f>
        <v>0</v>
      </c>
      <c r="AF106" s="46">
        <f>IF(①解答入力!D106=①解答入力!AG106,1,0)</f>
        <v>0</v>
      </c>
      <c r="AG106" s="46">
        <f>IF(①解答入力!D106=①解答入力!AH106,1,0)</f>
        <v>0</v>
      </c>
      <c r="AH106" s="46">
        <f>IF(①解答入力!D106=①解答入力!AI106,1,0)</f>
        <v>0</v>
      </c>
      <c r="AI106" s="46">
        <f>IF(①解答入力!D106=①解答入力!AJ106,1,0)</f>
        <v>0</v>
      </c>
      <c r="AJ106" s="87">
        <f>IF(①解答入力!D106=①解答入力!AK106,1,0)</f>
        <v>0</v>
      </c>
      <c r="AK106" s="46">
        <f>IF(①解答入力!D106=①解答入力!AL106,1,0)</f>
        <v>0</v>
      </c>
      <c r="AL106" s="46">
        <f>IF(①解答入力!D106=①解答入力!AM106,1,0)</f>
        <v>0</v>
      </c>
      <c r="AM106" s="46">
        <f>IF(①解答入力!D106=①解答入力!AN106,1,0)</f>
        <v>0</v>
      </c>
      <c r="AN106" s="46">
        <f>IF(①解答入力!D106=①解答入力!AO106,1,0)</f>
        <v>0</v>
      </c>
      <c r="AO106" s="46">
        <f>IF(①解答入力!D106=①解答入力!AP106,1,0)</f>
        <v>0</v>
      </c>
      <c r="AP106" s="87">
        <f>IF(①解答入力!D106=①解答入力!AQ106,1,0)</f>
        <v>0</v>
      </c>
      <c r="AQ106" s="107">
        <f>IF(①解答入力!D106=①解答入力!AR106,1,0)</f>
        <v>0</v>
      </c>
      <c r="AR106" s="66">
        <f t="shared" si="4"/>
        <v>0</v>
      </c>
      <c r="AS106" s="74">
        <f t="shared" si="5"/>
        <v>0</v>
      </c>
      <c r="AT106" s="74">
        <f t="shared" si="6"/>
        <v>40</v>
      </c>
      <c r="AU106" s="68">
        <f t="shared" si="7"/>
        <v>100</v>
      </c>
    </row>
    <row r="107" spans="1:47" ht="15" customHeight="1">
      <c r="A107" s="367"/>
      <c r="B107" s="395"/>
      <c r="C107" s="138">
        <v>101</v>
      </c>
      <c r="D107" s="45">
        <f>IF(①解答入力!D107=①解答入力!E107,1,0)</f>
        <v>0</v>
      </c>
      <c r="E107" s="46">
        <f>IF(①解答入力!D107=①解答入力!F107,1,0)</f>
        <v>0</v>
      </c>
      <c r="F107" s="46">
        <f>IF(①解答入力!D107=①解答入力!G107,1,0)</f>
        <v>0</v>
      </c>
      <c r="G107" s="46">
        <f>IF(①解答入力!D107=①解答入力!H107,1,0)</f>
        <v>0</v>
      </c>
      <c r="H107" s="46">
        <f>IF(①解答入力!D107=①解答入力!I107,1,0)</f>
        <v>0</v>
      </c>
      <c r="I107" s="46">
        <f>IF(①解答入力!D107=①解答入力!J107,1,0)</f>
        <v>0</v>
      </c>
      <c r="J107" s="46">
        <f>IF(①解答入力!D107=①解答入力!K107,1,0)</f>
        <v>0</v>
      </c>
      <c r="K107" s="46">
        <f>IF(①解答入力!D107=①解答入力!L107,1,0)</f>
        <v>0</v>
      </c>
      <c r="L107" s="46">
        <f>IF(①解答入力!D107=①解答入力!M107,1,0)</f>
        <v>0</v>
      </c>
      <c r="M107" s="46">
        <f>IF(①解答入力!D107=①解答入力!N107,1,0)</f>
        <v>0</v>
      </c>
      <c r="N107" s="46">
        <f>IF(①解答入力!D107=①解答入力!O107,1,0)</f>
        <v>0</v>
      </c>
      <c r="O107" s="46">
        <f>IF(①解答入力!D107=①解答入力!P107,1,0)</f>
        <v>0</v>
      </c>
      <c r="P107" s="46">
        <f>IF(①解答入力!D107=①解答入力!Q107,1,0)</f>
        <v>0</v>
      </c>
      <c r="Q107" s="46">
        <f>IF(①解答入力!D107=①解答入力!R107,1,0)</f>
        <v>0</v>
      </c>
      <c r="R107" s="46">
        <f>IF(①解答入力!D107=①解答入力!S107,1,0)</f>
        <v>0</v>
      </c>
      <c r="S107" s="46">
        <f>IF(①解答入力!D107=①解答入力!T107,1,0)</f>
        <v>0</v>
      </c>
      <c r="T107" s="46">
        <f>IF(①解答入力!D107=①解答入力!U107,1,0)</f>
        <v>0</v>
      </c>
      <c r="U107" s="46">
        <f>IF(①解答入力!D107=①解答入力!V107,1,0)</f>
        <v>0</v>
      </c>
      <c r="V107" s="46">
        <f>IF(①解答入力!D107=①解答入力!W107,1,0)</f>
        <v>0</v>
      </c>
      <c r="W107" s="46">
        <f>IF(①解答入力!D107=①解答入力!X107,1,0)</f>
        <v>0</v>
      </c>
      <c r="X107" s="46">
        <f>IF(①解答入力!D107=①解答入力!Y107,1,0)</f>
        <v>0</v>
      </c>
      <c r="Y107" s="46">
        <f>IF(①解答入力!D107=①解答入力!Z107,1,0)</f>
        <v>0</v>
      </c>
      <c r="Z107" s="46">
        <f>IF(①解答入力!D107=①解答入力!AA107,1,0)</f>
        <v>0</v>
      </c>
      <c r="AA107" s="46">
        <f>IF(①解答入力!D107=①解答入力!AB107,1,0)</f>
        <v>0</v>
      </c>
      <c r="AB107" s="46">
        <f>IF(①解答入力!D107=①解答入力!AC107,1,0)</f>
        <v>0</v>
      </c>
      <c r="AC107" s="46">
        <f>IF(①解答入力!D107=①解答入力!AD107,1,0)</f>
        <v>0</v>
      </c>
      <c r="AD107" s="46">
        <f>IF(①解答入力!D107=①解答入力!AE107,1,0)</f>
        <v>0</v>
      </c>
      <c r="AE107" s="46">
        <f>IF(①解答入力!D107=①解答入力!AF107,1,0)</f>
        <v>0</v>
      </c>
      <c r="AF107" s="46">
        <f>IF(①解答入力!D107=①解答入力!AG107,1,0)</f>
        <v>0</v>
      </c>
      <c r="AG107" s="46">
        <f>IF(①解答入力!D107=①解答入力!AH107,1,0)</f>
        <v>0</v>
      </c>
      <c r="AH107" s="46">
        <f>IF(①解答入力!D107=①解答入力!AI107,1,0)</f>
        <v>0</v>
      </c>
      <c r="AI107" s="46">
        <f>IF(①解答入力!D107=①解答入力!AJ107,1,0)</f>
        <v>0</v>
      </c>
      <c r="AJ107" s="87">
        <f>IF(①解答入力!D107=①解答入力!AK107,1,0)</f>
        <v>0</v>
      </c>
      <c r="AK107" s="46">
        <f>IF(①解答入力!D107=①解答入力!AL107,1,0)</f>
        <v>0</v>
      </c>
      <c r="AL107" s="46">
        <f>IF(①解答入力!D107=①解答入力!AM107,1,0)</f>
        <v>0</v>
      </c>
      <c r="AM107" s="46">
        <f>IF(①解答入力!D107=①解答入力!AN107,1,0)</f>
        <v>0</v>
      </c>
      <c r="AN107" s="46">
        <f>IF(①解答入力!D107=①解答入力!AO107,1,0)</f>
        <v>0</v>
      </c>
      <c r="AO107" s="46">
        <f>IF(①解答入力!D107=①解答入力!AP107,1,0)</f>
        <v>0</v>
      </c>
      <c r="AP107" s="87">
        <f>IF(①解答入力!D107=①解答入力!AQ107,1,0)</f>
        <v>0</v>
      </c>
      <c r="AQ107" s="107">
        <f>IF(①解答入力!D107=①解答入力!AR107,1,0)</f>
        <v>0</v>
      </c>
      <c r="AR107" s="66">
        <f t="shared" si="4"/>
        <v>0</v>
      </c>
      <c r="AS107" s="74">
        <f t="shared" si="5"/>
        <v>0</v>
      </c>
      <c r="AT107" s="74">
        <f t="shared" si="6"/>
        <v>40</v>
      </c>
      <c r="AU107" s="68">
        <f t="shared" si="7"/>
        <v>100</v>
      </c>
    </row>
    <row r="108" spans="1:47" ht="15" customHeight="1">
      <c r="A108" s="367"/>
      <c r="B108" s="395"/>
      <c r="C108" s="138">
        <v>102</v>
      </c>
      <c r="D108" s="45">
        <f>IF(①解答入力!D108=①解答入力!E108,1,0)</f>
        <v>0</v>
      </c>
      <c r="E108" s="46">
        <f>IF(①解答入力!D108=①解答入力!F108,1,0)</f>
        <v>0</v>
      </c>
      <c r="F108" s="46">
        <f>IF(①解答入力!D108=①解答入力!G108,1,0)</f>
        <v>0</v>
      </c>
      <c r="G108" s="46">
        <f>IF(①解答入力!D108=①解答入力!H108,1,0)</f>
        <v>0</v>
      </c>
      <c r="H108" s="46">
        <f>IF(①解答入力!D108=①解答入力!I108,1,0)</f>
        <v>0</v>
      </c>
      <c r="I108" s="46">
        <f>IF(①解答入力!D108=①解答入力!J108,1,0)</f>
        <v>0</v>
      </c>
      <c r="J108" s="46">
        <f>IF(①解答入力!D108=①解答入力!K108,1,0)</f>
        <v>0</v>
      </c>
      <c r="K108" s="46">
        <f>IF(①解答入力!D108=①解答入力!L108,1,0)</f>
        <v>0</v>
      </c>
      <c r="L108" s="46">
        <f>IF(①解答入力!D108=①解答入力!M108,1,0)</f>
        <v>0</v>
      </c>
      <c r="M108" s="46">
        <f>IF(①解答入力!D108=①解答入力!N108,1,0)</f>
        <v>0</v>
      </c>
      <c r="N108" s="46">
        <f>IF(①解答入力!D108=①解答入力!O108,1,0)</f>
        <v>0</v>
      </c>
      <c r="O108" s="46">
        <f>IF(①解答入力!D108=①解答入力!P108,1,0)</f>
        <v>0</v>
      </c>
      <c r="P108" s="46">
        <f>IF(①解答入力!D108=①解答入力!Q108,1,0)</f>
        <v>0</v>
      </c>
      <c r="Q108" s="46">
        <f>IF(①解答入力!D108=①解答入力!R108,1,0)</f>
        <v>0</v>
      </c>
      <c r="R108" s="46">
        <f>IF(①解答入力!D108=①解答入力!S108,1,0)</f>
        <v>0</v>
      </c>
      <c r="S108" s="46">
        <f>IF(①解答入力!D108=①解答入力!T108,1,0)</f>
        <v>0</v>
      </c>
      <c r="T108" s="46">
        <f>IF(①解答入力!D108=①解答入力!U108,1,0)</f>
        <v>0</v>
      </c>
      <c r="U108" s="46">
        <f>IF(①解答入力!D108=①解答入力!V108,1,0)</f>
        <v>0</v>
      </c>
      <c r="V108" s="46">
        <f>IF(①解答入力!D108=①解答入力!W108,1,0)</f>
        <v>0</v>
      </c>
      <c r="W108" s="46">
        <f>IF(①解答入力!D108=①解答入力!X108,1,0)</f>
        <v>0</v>
      </c>
      <c r="X108" s="46">
        <f>IF(①解答入力!D108=①解答入力!Y108,1,0)</f>
        <v>0</v>
      </c>
      <c r="Y108" s="46">
        <f>IF(①解答入力!D108=①解答入力!Z108,1,0)</f>
        <v>0</v>
      </c>
      <c r="Z108" s="46">
        <f>IF(①解答入力!D108=①解答入力!AA108,1,0)</f>
        <v>0</v>
      </c>
      <c r="AA108" s="46">
        <f>IF(①解答入力!D108=①解答入力!AB108,1,0)</f>
        <v>0</v>
      </c>
      <c r="AB108" s="46">
        <f>IF(①解答入力!D108=①解答入力!AC108,1,0)</f>
        <v>0</v>
      </c>
      <c r="AC108" s="46">
        <f>IF(①解答入力!D108=①解答入力!AD108,1,0)</f>
        <v>0</v>
      </c>
      <c r="AD108" s="46">
        <f>IF(①解答入力!D108=①解答入力!AE108,1,0)</f>
        <v>0</v>
      </c>
      <c r="AE108" s="46">
        <f>IF(①解答入力!D108=①解答入力!AF108,1,0)</f>
        <v>0</v>
      </c>
      <c r="AF108" s="46">
        <f>IF(①解答入力!D108=①解答入力!AG108,1,0)</f>
        <v>0</v>
      </c>
      <c r="AG108" s="46">
        <f>IF(①解答入力!D108=①解答入力!AH108,1,0)</f>
        <v>0</v>
      </c>
      <c r="AH108" s="46">
        <f>IF(①解答入力!D108=①解答入力!AI108,1,0)</f>
        <v>0</v>
      </c>
      <c r="AI108" s="46">
        <f>IF(①解答入力!D108=①解答入力!AJ108,1,0)</f>
        <v>0</v>
      </c>
      <c r="AJ108" s="87">
        <f>IF(①解答入力!D108=①解答入力!AK108,1,0)</f>
        <v>0</v>
      </c>
      <c r="AK108" s="46">
        <f>IF(①解答入力!D108=①解答入力!AL108,1,0)</f>
        <v>0</v>
      </c>
      <c r="AL108" s="46">
        <f>IF(①解答入力!D108=①解答入力!AM108,1,0)</f>
        <v>0</v>
      </c>
      <c r="AM108" s="46">
        <f>IF(①解答入力!D108=①解答入力!AN108,1,0)</f>
        <v>0</v>
      </c>
      <c r="AN108" s="46">
        <f>IF(①解答入力!D108=①解答入力!AO108,1,0)</f>
        <v>0</v>
      </c>
      <c r="AO108" s="46">
        <f>IF(①解答入力!D108=①解答入力!AP108,1,0)</f>
        <v>0</v>
      </c>
      <c r="AP108" s="87">
        <f>IF(①解答入力!D108=①解答入力!AQ108,1,0)</f>
        <v>0</v>
      </c>
      <c r="AQ108" s="107">
        <f>IF(①解答入力!D108=①解答入力!AR108,1,0)</f>
        <v>0</v>
      </c>
      <c r="AR108" s="66">
        <f t="shared" si="4"/>
        <v>0</v>
      </c>
      <c r="AS108" s="74">
        <f t="shared" si="5"/>
        <v>0</v>
      </c>
      <c r="AT108" s="74">
        <f t="shared" si="6"/>
        <v>40</v>
      </c>
      <c r="AU108" s="68">
        <f t="shared" si="7"/>
        <v>100</v>
      </c>
    </row>
    <row r="109" spans="1:47" ht="15" customHeight="1">
      <c r="A109" s="367"/>
      <c r="B109" s="395"/>
      <c r="C109" s="138">
        <v>103</v>
      </c>
      <c r="D109" s="45">
        <f>IF(①解答入力!D109=①解答入力!E109,1,0)</f>
        <v>0</v>
      </c>
      <c r="E109" s="46">
        <f>IF(①解答入力!D109=①解答入力!F109,1,0)</f>
        <v>0</v>
      </c>
      <c r="F109" s="46">
        <f>IF(①解答入力!D109=①解答入力!G109,1,0)</f>
        <v>0</v>
      </c>
      <c r="G109" s="46">
        <f>IF(①解答入力!D109=①解答入力!H109,1,0)</f>
        <v>0</v>
      </c>
      <c r="H109" s="46">
        <f>IF(①解答入力!D109=①解答入力!I109,1,0)</f>
        <v>0</v>
      </c>
      <c r="I109" s="46">
        <f>IF(①解答入力!D109=①解答入力!J109,1,0)</f>
        <v>0</v>
      </c>
      <c r="J109" s="46">
        <f>IF(①解答入力!D109=①解答入力!K109,1,0)</f>
        <v>0</v>
      </c>
      <c r="K109" s="46">
        <f>IF(①解答入力!D109=①解答入力!L109,1,0)</f>
        <v>0</v>
      </c>
      <c r="L109" s="46">
        <f>IF(①解答入力!D109=①解答入力!M109,1,0)</f>
        <v>0</v>
      </c>
      <c r="M109" s="46">
        <f>IF(①解答入力!D109=①解答入力!N109,1,0)</f>
        <v>0</v>
      </c>
      <c r="N109" s="46">
        <f>IF(①解答入力!D109=①解答入力!O109,1,0)</f>
        <v>0</v>
      </c>
      <c r="O109" s="46">
        <f>IF(①解答入力!D109=①解答入力!P109,1,0)</f>
        <v>0</v>
      </c>
      <c r="P109" s="46">
        <f>IF(①解答入力!D109=①解答入力!Q109,1,0)</f>
        <v>0</v>
      </c>
      <c r="Q109" s="46">
        <f>IF(①解答入力!D109=①解答入力!R109,1,0)</f>
        <v>0</v>
      </c>
      <c r="R109" s="46">
        <f>IF(①解答入力!D109=①解答入力!S109,1,0)</f>
        <v>0</v>
      </c>
      <c r="S109" s="46">
        <f>IF(①解答入力!D109=①解答入力!T109,1,0)</f>
        <v>0</v>
      </c>
      <c r="T109" s="46">
        <f>IF(①解答入力!D109=①解答入力!U109,1,0)</f>
        <v>0</v>
      </c>
      <c r="U109" s="46">
        <f>IF(①解答入力!D109=①解答入力!V109,1,0)</f>
        <v>0</v>
      </c>
      <c r="V109" s="46">
        <f>IF(①解答入力!D109=①解答入力!W109,1,0)</f>
        <v>0</v>
      </c>
      <c r="W109" s="46">
        <f>IF(①解答入力!D109=①解答入力!X109,1,0)</f>
        <v>0</v>
      </c>
      <c r="X109" s="46">
        <f>IF(①解答入力!D109=①解答入力!Y109,1,0)</f>
        <v>0</v>
      </c>
      <c r="Y109" s="46">
        <f>IF(①解答入力!D109=①解答入力!Z109,1,0)</f>
        <v>0</v>
      </c>
      <c r="Z109" s="46">
        <f>IF(①解答入力!D109=①解答入力!AA109,1,0)</f>
        <v>0</v>
      </c>
      <c r="AA109" s="46">
        <f>IF(①解答入力!D109=①解答入力!AB109,1,0)</f>
        <v>0</v>
      </c>
      <c r="AB109" s="46">
        <f>IF(①解答入力!D109=①解答入力!AC109,1,0)</f>
        <v>0</v>
      </c>
      <c r="AC109" s="46">
        <f>IF(①解答入力!D109=①解答入力!AD109,1,0)</f>
        <v>0</v>
      </c>
      <c r="AD109" s="46">
        <f>IF(①解答入力!D109=①解答入力!AE109,1,0)</f>
        <v>0</v>
      </c>
      <c r="AE109" s="46">
        <f>IF(①解答入力!D109=①解答入力!AF109,1,0)</f>
        <v>0</v>
      </c>
      <c r="AF109" s="46">
        <f>IF(①解答入力!D109=①解答入力!AG109,1,0)</f>
        <v>0</v>
      </c>
      <c r="AG109" s="46">
        <f>IF(①解答入力!D109=①解答入力!AH109,1,0)</f>
        <v>0</v>
      </c>
      <c r="AH109" s="46">
        <f>IF(①解答入力!D109=①解答入力!AI109,1,0)</f>
        <v>0</v>
      </c>
      <c r="AI109" s="46">
        <f>IF(①解答入力!D109=①解答入力!AJ109,1,0)</f>
        <v>0</v>
      </c>
      <c r="AJ109" s="87">
        <f>IF(①解答入力!D109=①解答入力!AK109,1,0)</f>
        <v>0</v>
      </c>
      <c r="AK109" s="46">
        <f>IF(①解答入力!D109=①解答入力!AL109,1,0)</f>
        <v>0</v>
      </c>
      <c r="AL109" s="46">
        <f>IF(①解答入力!D109=①解答入力!AM109,1,0)</f>
        <v>0</v>
      </c>
      <c r="AM109" s="46">
        <f>IF(①解答入力!D109=①解答入力!AN109,1,0)</f>
        <v>0</v>
      </c>
      <c r="AN109" s="46">
        <f>IF(①解答入力!D109=①解答入力!AO109,1,0)</f>
        <v>0</v>
      </c>
      <c r="AO109" s="46">
        <f>IF(①解答入力!D109=①解答入力!AP109,1,0)</f>
        <v>0</v>
      </c>
      <c r="AP109" s="87">
        <f>IF(①解答入力!D109=①解答入力!AQ109,1,0)</f>
        <v>0</v>
      </c>
      <c r="AQ109" s="107">
        <f>IF(①解答入力!D109=①解答入力!AR109,1,0)</f>
        <v>0</v>
      </c>
      <c r="AR109" s="66">
        <f t="shared" si="4"/>
        <v>0</v>
      </c>
      <c r="AS109" s="74">
        <f t="shared" si="5"/>
        <v>0</v>
      </c>
      <c r="AT109" s="74">
        <f t="shared" si="6"/>
        <v>40</v>
      </c>
      <c r="AU109" s="68">
        <f t="shared" si="7"/>
        <v>100</v>
      </c>
    </row>
    <row r="110" spans="1:47" ht="15" customHeight="1">
      <c r="A110" s="367"/>
      <c r="B110" s="395"/>
      <c r="C110" s="138">
        <v>104</v>
      </c>
      <c r="D110" s="45">
        <f>IF(①解答入力!D110=①解答入力!E110,1,0)</f>
        <v>0</v>
      </c>
      <c r="E110" s="46">
        <f>IF(①解答入力!D110=①解答入力!F110,1,0)</f>
        <v>0</v>
      </c>
      <c r="F110" s="46">
        <f>IF(①解答入力!D110=①解答入力!G110,1,0)</f>
        <v>0</v>
      </c>
      <c r="G110" s="46">
        <f>IF(①解答入力!D110=①解答入力!H110,1,0)</f>
        <v>0</v>
      </c>
      <c r="H110" s="46">
        <f>IF(①解答入力!D110=①解答入力!I110,1,0)</f>
        <v>0</v>
      </c>
      <c r="I110" s="46">
        <f>IF(①解答入力!D110=①解答入力!J110,1,0)</f>
        <v>0</v>
      </c>
      <c r="J110" s="46">
        <f>IF(①解答入力!D110=①解答入力!K110,1,0)</f>
        <v>0</v>
      </c>
      <c r="K110" s="46">
        <f>IF(①解答入力!D110=①解答入力!L110,1,0)</f>
        <v>0</v>
      </c>
      <c r="L110" s="46">
        <f>IF(①解答入力!D110=①解答入力!M110,1,0)</f>
        <v>0</v>
      </c>
      <c r="M110" s="46">
        <f>IF(①解答入力!D110=①解答入力!N110,1,0)</f>
        <v>0</v>
      </c>
      <c r="N110" s="46">
        <f>IF(①解答入力!D110=①解答入力!O110,1,0)</f>
        <v>0</v>
      </c>
      <c r="O110" s="46">
        <f>IF(①解答入力!D110=①解答入力!P110,1,0)</f>
        <v>0</v>
      </c>
      <c r="P110" s="46">
        <f>IF(①解答入力!D110=①解答入力!Q110,1,0)</f>
        <v>0</v>
      </c>
      <c r="Q110" s="46">
        <f>IF(①解答入力!D110=①解答入力!R110,1,0)</f>
        <v>0</v>
      </c>
      <c r="R110" s="46">
        <f>IF(①解答入力!D110=①解答入力!S110,1,0)</f>
        <v>0</v>
      </c>
      <c r="S110" s="46">
        <f>IF(①解答入力!D110=①解答入力!T110,1,0)</f>
        <v>0</v>
      </c>
      <c r="T110" s="46">
        <f>IF(①解答入力!D110=①解答入力!U110,1,0)</f>
        <v>0</v>
      </c>
      <c r="U110" s="46">
        <f>IF(①解答入力!D110=①解答入力!V110,1,0)</f>
        <v>0</v>
      </c>
      <c r="V110" s="46">
        <f>IF(①解答入力!D110=①解答入力!W110,1,0)</f>
        <v>0</v>
      </c>
      <c r="W110" s="46">
        <f>IF(①解答入力!D110=①解答入力!X110,1,0)</f>
        <v>0</v>
      </c>
      <c r="X110" s="46">
        <f>IF(①解答入力!D110=①解答入力!Y110,1,0)</f>
        <v>0</v>
      </c>
      <c r="Y110" s="46">
        <f>IF(①解答入力!D110=①解答入力!Z110,1,0)</f>
        <v>0</v>
      </c>
      <c r="Z110" s="46">
        <f>IF(①解答入力!D110=①解答入力!AA110,1,0)</f>
        <v>0</v>
      </c>
      <c r="AA110" s="46">
        <f>IF(①解答入力!D110=①解答入力!AB110,1,0)</f>
        <v>0</v>
      </c>
      <c r="AB110" s="46">
        <f>IF(①解答入力!D110=①解答入力!AC110,1,0)</f>
        <v>0</v>
      </c>
      <c r="AC110" s="46">
        <f>IF(①解答入力!D110=①解答入力!AD110,1,0)</f>
        <v>0</v>
      </c>
      <c r="AD110" s="46">
        <f>IF(①解答入力!D110=①解答入力!AE110,1,0)</f>
        <v>0</v>
      </c>
      <c r="AE110" s="46">
        <f>IF(①解答入力!D110=①解答入力!AF110,1,0)</f>
        <v>0</v>
      </c>
      <c r="AF110" s="46">
        <f>IF(①解答入力!D110=①解答入力!AG110,1,0)</f>
        <v>0</v>
      </c>
      <c r="AG110" s="46">
        <f>IF(①解答入力!D110=①解答入力!AH110,1,0)</f>
        <v>0</v>
      </c>
      <c r="AH110" s="46">
        <f>IF(①解答入力!D110=①解答入力!AI110,1,0)</f>
        <v>0</v>
      </c>
      <c r="AI110" s="46">
        <f>IF(①解答入力!D110=①解答入力!AJ110,1,0)</f>
        <v>0</v>
      </c>
      <c r="AJ110" s="87">
        <f>IF(①解答入力!D110=①解答入力!AK110,1,0)</f>
        <v>0</v>
      </c>
      <c r="AK110" s="46">
        <f>IF(①解答入力!D110=①解答入力!AL110,1,0)</f>
        <v>0</v>
      </c>
      <c r="AL110" s="46">
        <f>IF(①解答入力!D110=①解答入力!AM110,1,0)</f>
        <v>0</v>
      </c>
      <c r="AM110" s="46">
        <f>IF(①解答入力!D110=①解答入力!AN110,1,0)</f>
        <v>0</v>
      </c>
      <c r="AN110" s="46">
        <f>IF(①解答入力!D110=①解答入力!AO110,1,0)</f>
        <v>0</v>
      </c>
      <c r="AO110" s="46">
        <f>IF(①解答入力!D110=①解答入力!AP110,1,0)</f>
        <v>0</v>
      </c>
      <c r="AP110" s="87">
        <f>IF(①解答入力!D110=①解答入力!AQ110,1,0)</f>
        <v>0</v>
      </c>
      <c r="AQ110" s="107">
        <f>IF(①解答入力!D110=①解答入力!AR110,1,0)</f>
        <v>0</v>
      </c>
      <c r="AR110" s="66">
        <f t="shared" si="4"/>
        <v>0</v>
      </c>
      <c r="AS110" s="74">
        <f t="shared" si="5"/>
        <v>0</v>
      </c>
      <c r="AT110" s="74">
        <f t="shared" si="6"/>
        <v>40</v>
      </c>
      <c r="AU110" s="68">
        <f t="shared" si="7"/>
        <v>100</v>
      </c>
    </row>
    <row r="111" spans="1:47" ht="15" customHeight="1">
      <c r="A111" s="367"/>
      <c r="B111" s="395"/>
      <c r="C111" s="138">
        <v>105</v>
      </c>
      <c r="D111" s="45">
        <f>IF(①解答入力!D111=①解答入力!E111,1,0)</f>
        <v>0</v>
      </c>
      <c r="E111" s="46">
        <f>IF(①解答入力!D111=①解答入力!F111,1,0)</f>
        <v>0</v>
      </c>
      <c r="F111" s="46">
        <f>IF(①解答入力!D111=①解答入力!G111,1,0)</f>
        <v>0</v>
      </c>
      <c r="G111" s="46">
        <f>IF(①解答入力!D111=①解答入力!H111,1,0)</f>
        <v>0</v>
      </c>
      <c r="H111" s="46">
        <f>IF(①解答入力!D111=①解答入力!I111,1,0)</f>
        <v>0</v>
      </c>
      <c r="I111" s="46">
        <f>IF(①解答入力!D111=①解答入力!J111,1,0)</f>
        <v>0</v>
      </c>
      <c r="J111" s="46">
        <f>IF(①解答入力!D111=①解答入力!K111,1,0)</f>
        <v>0</v>
      </c>
      <c r="K111" s="46">
        <f>IF(①解答入力!D111=①解答入力!L111,1,0)</f>
        <v>0</v>
      </c>
      <c r="L111" s="46">
        <f>IF(①解答入力!D111=①解答入力!M111,1,0)</f>
        <v>0</v>
      </c>
      <c r="M111" s="46">
        <f>IF(①解答入力!D111=①解答入力!N111,1,0)</f>
        <v>0</v>
      </c>
      <c r="N111" s="46">
        <f>IF(①解答入力!D111=①解答入力!O111,1,0)</f>
        <v>0</v>
      </c>
      <c r="O111" s="46">
        <f>IF(①解答入力!D111=①解答入力!P111,1,0)</f>
        <v>0</v>
      </c>
      <c r="P111" s="46">
        <f>IF(①解答入力!D111=①解答入力!Q111,1,0)</f>
        <v>0</v>
      </c>
      <c r="Q111" s="46">
        <f>IF(①解答入力!D111=①解答入力!R111,1,0)</f>
        <v>0</v>
      </c>
      <c r="R111" s="46">
        <f>IF(①解答入力!D111=①解答入力!S111,1,0)</f>
        <v>0</v>
      </c>
      <c r="S111" s="46">
        <f>IF(①解答入力!D111=①解答入力!T111,1,0)</f>
        <v>0</v>
      </c>
      <c r="T111" s="46">
        <f>IF(①解答入力!D111=①解答入力!U111,1,0)</f>
        <v>0</v>
      </c>
      <c r="U111" s="46">
        <f>IF(①解答入力!D111=①解答入力!V111,1,0)</f>
        <v>0</v>
      </c>
      <c r="V111" s="46">
        <f>IF(①解答入力!D111=①解答入力!W111,1,0)</f>
        <v>0</v>
      </c>
      <c r="W111" s="46">
        <f>IF(①解答入力!D111=①解答入力!X111,1,0)</f>
        <v>0</v>
      </c>
      <c r="X111" s="46">
        <f>IF(①解答入力!D111=①解答入力!Y111,1,0)</f>
        <v>0</v>
      </c>
      <c r="Y111" s="46">
        <f>IF(①解答入力!D111=①解答入力!Z111,1,0)</f>
        <v>0</v>
      </c>
      <c r="Z111" s="46">
        <f>IF(①解答入力!D111=①解答入力!AA111,1,0)</f>
        <v>0</v>
      </c>
      <c r="AA111" s="46">
        <f>IF(①解答入力!D111=①解答入力!AB111,1,0)</f>
        <v>0</v>
      </c>
      <c r="AB111" s="46">
        <f>IF(①解答入力!D111=①解答入力!AC111,1,0)</f>
        <v>0</v>
      </c>
      <c r="AC111" s="46">
        <f>IF(①解答入力!D111=①解答入力!AD111,1,0)</f>
        <v>0</v>
      </c>
      <c r="AD111" s="46">
        <f>IF(①解答入力!D111=①解答入力!AE111,1,0)</f>
        <v>0</v>
      </c>
      <c r="AE111" s="46">
        <f>IF(①解答入力!D111=①解答入力!AF111,1,0)</f>
        <v>0</v>
      </c>
      <c r="AF111" s="46">
        <f>IF(①解答入力!D111=①解答入力!AG111,1,0)</f>
        <v>0</v>
      </c>
      <c r="AG111" s="46">
        <f>IF(①解答入力!D111=①解答入力!AH111,1,0)</f>
        <v>0</v>
      </c>
      <c r="AH111" s="46">
        <f>IF(①解答入力!D111=①解答入力!AI111,1,0)</f>
        <v>0</v>
      </c>
      <c r="AI111" s="46">
        <f>IF(①解答入力!D111=①解答入力!AJ111,1,0)</f>
        <v>0</v>
      </c>
      <c r="AJ111" s="87">
        <f>IF(①解答入力!D111=①解答入力!AK111,1,0)</f>
        <v>0</v>
      </c>
      <c r="AK111" s="46">
        <f>IF(①解答入力!D111=①解答入力!AL111,1,0)</f>
        <v>0</v>
      </c>
      <c r="AL111" s="46">
        <f>IF(①解答入力!D111=①解答入力!AM111,1,0)</f>
        <v>0</v>
      </c>
      <c r="AM111" s="46">
        <f>IF(①解答入力!D111=①解答入力!AN111,1,0)</f>
        <v>0</v>
      </c>
      <c r="AN111" s="46">
        <f>IF(①解答入力!D111=①解答入力!AO111,1,0)</f>
        <v>0</v>
      </c>
      <c r="AO111" s="46">
        <f>IF(①解答入力!D111=①解答入力!AP111,1,0)</f>
        <v>0</v>
      </c>
      <c r="AP111" s="87">
        <f>IF(①解答入力!D111=①解答入力!AQ111,1,0)</f>
        <v>0</v>
      </c>
      <c r="AQ111" s="107">
        <f>IF(①解答入力!D111=①解答入力!AR111,1,0)</f>
        <v>0</v>
      </c>
      <c r="AR111" s="66">
        <f t="shared" si="4"/>
        <v>0</v>
      </c>
      <c r="AS111" s="74">
        <f t="shared" si="5"/>
        <v>0</v>
      </c>
      <c r="AT111" s="74">
        <f t="shared" si="6"/>
        <v>40</v>
      </c>
      <c r="AU111" s="68">
        <f t="shared" si="7"/>
        <v>100</v>
      </c>
    </row>
    <row r="112" spans="1:47" ht="15" customHeight="1">
      <c r="A112" s="367"/>
      <c r="B112" s="395"/>
      <c r="C112" s="138">
        <v>106</v>
      </c>
      <c r="D112" s="45">
        <f>IF(①解答入力!D112=①解答入力!E112,1,0)</f>
        <v>0</v>
      </c>
      <c r="E112" s="46">
        <f>IF(①解答入力!D112=①解答入力!F112,1,0)</f>
        <v>0</v>
      </c>
      <c r="F112" s="46">
        <f>IF(①解答入力!D112=①解答入力!G112,1,0)</f>
        <v>0</v>
      </c>
      <c r="G112" s="46">
        <f>IF(①解答入力!D112=①解答入力!H112,1,0)</f>
        <v>0</v>
      </c>
      <c r="H112" s="46">
        <f>IF(①解答入力!D112=①解答入力!I112,1,0)</f>
        <v>0</v>
      </c>
      <c r="I112" s="46">
        <f>IF(①解答入力!D112=①解答入力!J112,1,0)</f>
        <v>0</v>
      </c>
      <c r="J112" s="46">
        <f>IF(①解答入力!D112=①解答入力!K112,1,0)</f>
        <v>0</v>
      </c>
      <c r="K112" s="46">
        <f>IF(①解答入力!D112=①解答入力!L112,1,0)</f>
        <v>0</v>
      </c>
      <c r="L112" s="46">
        <f>IF(①解答入力!D112=①解答入力!M112,1,0)</f>
        <v>0</v>
      </c>
      <c r="M112" s="46">
        <f>IF(①解答入力!D112=①解答入力!N112,1,0)</f>
        <v>0</v>
      </c>
      <c r="N112" s="46">
        <f>IF(①解答入力!D112=①解答入力!O112,1,0)</f>
        <v>0</v>
      </c>
      <c r="O112" s="46">
        <f>IF(①解答入力!D112=①解答入力!P112,1,0)</f>
        <v>0</v>
      </c>
      <c r="P112" s="46">
        <f>IF(①解答入力!D112=①解答入力!Q112,1,0)</f>
        <v>0</v>
      </c>
      <c r="Q112" s="46">
        <f>IF(①解答入力!D112=①解答入力!R112,1,0)</f>
        <v>0</v>
      </c>
      <c r="R112" s="46">
        <f>IF(①解答入力!D112=①解答入力!S112,1,0)</f>
        <v>0</v>
      </c>
      <c r="S112" s="46">
        <f>IF(①解答入力!D112=①解答入力!T112,1,0)</f>
        <v>0</v>
      </c>
      <c r="T112" s="46">
        <f>IF(①解答入力!D112=①解答入力!U112,1,0)</f>
        <v>0</v>
      </c>
      <c r="U112" s="46">
        <f>IF(①解答入力!D112=①解答入力!V112,1,0)</f>
        <v>0</v>
      </c>
      <c r="V112" s="46">
        <f>IF(①解答入力!D112=①解答入力!W112,1,0)</f>
        <v>0</v>
      </c>
      <c r="W112" s="46">
        <f>IF(①解答入力!D112=①解答入力!X112,1,0)</f>
        <v>0</v>
      </c>
      <c r="X112" s="46">
        <f>IF(①解答入力!D112=①解答入力!Y112,1,0)</f>
        <v>0</v>
      </c>
      <c r="Y112" s="46">
        <f>IF(①解答入力!D112=①解答入力!Z112,1,0)</f>
        <v>0</v>
      </c>
      <c r="Z112" s="46">
        <f>IF(①解答入力!D112=①解答入力!AA112,1,0)</f>
        <v>0</v>
      </c>
      <c r="AA112" s="46">
        <f>IF(①解答入力!D112=①解答入力!AB112,1,0)</f>
        <v>0</v>
      </c>
      <c r="AB112" s="46">
        <f>IF(①解答入力!D112=①解答入力!AC112,1,0)</f>
        <v>0</v>
      </c>
      <c r="AC112" s="46">
        <f>IF(①解答入力!D112=①解答入力!AD112,1,0)</f>
        <v>0</v>
      </c>
      <c r="AD112" s="46">
        <f>IF(①解答入力!D112=①解答入力!AE112,1,0)</f>
        <v>0</v>
      </c>
      <c r="AE112" s="46">
        <f>IF(①解答入力!D112=①解答入力!AF112,1,0)</f>
        <v>0</v>
      </c>
      <c r="AF112" s="46">
        <f>IF(①解答入力!D112=①解答入力!AG112,1,0)</f>
        <v>0</v>
      </c>
      <c r="AG112" s="46">
        <f>IF(①解答入力!D112=①解答入力!AH112,1,0)</f>
        <v>0</v>
      </c>
      <c r="AH112" s="46">
        <f>IF(①解答入力!D112=①解答入力!AI112,1,0)</f>
        <v>0</v>
      </c>
      <c r="AI112" s="46">
        <f>IF(①解答入力!D112=①解答入力!AJ112,1,0)</f>
        <v>0</v>
      </c>
      <c r="AJ112" s="87">
        <f>IF(①解答入力!D112=①解答入力!AK112,1,0)</f>
        <v>0</v>
      </c>
      <c r="AK112" s="46">
        <f>IF(①解答入力!D112=①解答入力!AL112,1,0)</f>
        <v>0</v>
      </c>
      <c r="AL112" s="46">
        <f>IF(①解答入力!D112=①解答入力!AM112,1,0)</f>
        <v>0</v>
      </c>
      <c r="AM112" s="46">
        <f>IF(①解答入力!D112=①解答入力!AN112,1,0)</f>
        <v>0</v>
      </c>
      <c r="AN112" s="46">
        <f>IF(①解答入力!D112=①解答入力!AO112,1,0)</f>
        <v>0</v>
      </c>
      <c r="AO112" s="46">
        <f>IF(①解答入力!D112=①解答入力!AP112,1,0)</f>
        <v>0</v>
      </c>
      <c r="AP112" s="87">
        <f>IF(①解答入力!D112=①解答入力!AQ112,1,0)</f>
        <v>0</v>
      </c>
      <c r="AQ112" s="107">
        <f>IF(①解答入力!D112=①解答入力!AR112,1,0)</f>
        <v>0</v>
      </c>
      <c r="AR112" s="66">
        <f t="shared" si="4"/>
        <v>0</v>
      </c>
      <c r="AS112" s="74">
        <f t="shared" si="5"/>
        <v>0</v>
      </c>
      <c r="AT112" s="74">
        <f t="shared" si="6"/>
        <v>40</v>
      </c>
      <c r="AU112" s="68">
        <f t="shared" si="7"/>
        <v>100</v>
      </c>
    </row>
    <row r="113" spans="1:47" ht="15" customHeight="1">
      <c r="A113" s="367"/>
      <c r="B113" s="395"/>
      <c r="C113" s="138">
        <v>107</v>
      </c>
      <c r="D113" s="45">
        <f>IF(①解答入力!D113=①解答入力!E113,1,0)</f>
        <v>0</v>
      </c>
      <c r="E113" s="46">
        <f>IF(①解答入力!D113=①解答入力!F113,1,0)</f>
        <v>0</v>
      </c>
      <c r="F113" s="46">
        <f>IF(①解答入力!D113=①解答入力!G113,1,0)</f>
        <v>0</v>
      </c>
      <c r="G113" s="46">
        <f>IF(①解答入力!D113=①解答入力!H113,1,0)</f>
        <v>0</v>
      </c>
      <c r="H113" s="46">
        <f>IF(①解答入力!D113=①解答入力!I113,1,0)</f>
        <v>0</v>
      </c>
      <c r="I113" s="46">
        <f>IF(①解答入力!D113=①解答入力!J113,1,0)</f>
        <v>0</v>
      </c>
      <c r="J113" s="46">
        <f>IF(①解答入力!D113=①解答入力!K113,1,0)</f>
        <v>0</v>
      </c>
      <c r="K113" s="46">
        <f>IF(①解答入力!D113=①解答入力!L113,1,0)</f>
        <v>0</v>
      </c>
      <c r="L113" s="46">
        <f>IF(①解答入力!D113=①解答入力!M113,1,0)</f>
        <v>0</v>
      </c>
      <c r="M113" s="46">
        <f>IF(①解答入力!D113=①解答入力!N113,1,0)</f>
        <v>0</v>
      </c>
      <c r="N113" s="46">
        <f>IF(①解答入力!D113=①解答入力!O113,1,0)</f>
        <v>0</v>
      </c>
      <c r="O113" s="46">
        <f>IF(①解答入力!D113=①解答入力!P113,1,0)</f>
        <v>0</v>
      </c>
      <c r="P113" s="46">
        <f>IF(①解答入力!D113=①解答入力!Q113,1,0)</f>
        <v>0</v>
      </c>
      <c r="Q113" s="46">
        <f>IF(①解答入力!D113=①解答入力!R113,1,0)</f>
        <v>0</v>
      </c>
      <c r="R113" s="46">
        <f>IF(①解答入力!D113=①解答入力!S113,1,0)</f>
        <v>0</v>
      </c>
      <c r="S113" s="46">
        <f>IF(①解答入力!D113=①解答入力!T113,1,0)</f>
        <v>0</v>
      </c>
      <c r="T113" s="46">
        <f>IF(①解答入力!D113=①解答入力!U113,1,0)</f>
        <v>0</v>
      </c>
      <c r="U113" s="46">
        <f>IF(①解答入力!D113=①解答入力!V113,1,0)</f>
        <v>0</v>
      </c>
      <c r="V113" s="46">
        <f>IF(①解答入力!D113=①解答入力!W113,1,0)</f>
        <v>0</v>
      </c>
      <c r="W113" s="46">
        <f>IF(①解答入力!D113=①解答入力!X113,1,0)</f>
        <v>0</v>
      </c>
      <c r="X113" s="46">
        <f>IF(①解答入力!D113=①解答入力!Y113,1,0)</f>
        <v>0</v>
      </c>
      <c r="Y113" s="46">
        <f>IF(①解答入力!D113=①解答入力!Z113,1,0)</f>
        <v>0</v>
      </c>
      <c r="Z113" s="46">
        <f>IF(①解答入力!D113=①解答入力!AA113,1,0)</f>
        <v>0</v>
      </c>
      <c r="AA113" s="46">
        <f>IF(①解答入力!D113=①解答入力!AB113,1,0)</f>
        <v>0</v>
      </c>
      <c r="AB113" s="46">
        <f>IF(①解答入力!D113=①解答入力!AC113,1,0)</f>
        <v>0</v>
      </c>
      <c r="AC113" s="46">
        <f>IF(①解答入力!D113=①解答入力!AD113,1,0)</f>
        <v>0</v>
      </c>
      <c r="AD113" s="46">
        <f>IF(①解答入力!D113=①解答入力!AE113,1,0)</f>
        <v>0</v>
      </c>
      <c r="AE113" s="46">
        <f>IF(①解答入力!D113=①解答入力!AF113,1,0)</f>
        <v>0</v>
      </c>
      <c r="AF113" s="46">
        <f>IF(①解答入力!D113=①解答入力!AG113,1,0)</f>
        <v>0</v>
      </c>
      <c r="AG113" s="46">
        <f>IF(①解答入力!D113=①解答入力!AH113,1,0)</f>
        <v>0</v>
      </c>
      <c r="AH113" s="46">
        <f>IF(①解答入力!D113=①解答入力!AI113,1,0)</f>
        <v>0</v>
      </c>
      <c r="AI113" s="46">
        <f>IF(①解答入力!D113=①解答入力!AJ113,1,0)</f>
        <v>0</v>
      </c>
      <c r="AJ113" s="87">
        <f>IF(①解答入力!D113=①解答入力!AK113,1,0)</f>
        <v>0</v>
      </c>
      <c r="AK113" s="46">
        <f>IF(①解答入力!D113=①解答入力!AL113,1,0)</f>
        <v>0</v>
      </c>
      <c r="AL113" s="46">
        <f>IF(①解答入力!D113=①解答入力!AM113,1,0)</f>
        <v>0</v>
      </c>
      <c r="AM113" s="46">
        <f>IF(①解答入力!D113=①解答入力!AN113,1,0)</f>
        <v>0</v>
      </c>
      <c r="AN113" s="46">
        <f>IF(①解答入力!D113=①解答入力!AO113,1,0)</f>
        <v>0</v>
      </c>
      <c r="AO113" s="46">
        <f>IF(①解答入力!D113=①解答入力!AP113,1,0)</f>
        <v>0</v>
      </c>
      <c r="AP113" s="87">
        <f>IF(①解答入力!D113=①解答入力!AQ113,1,0)</f>
        <v>0</v>
      </c>
      <c r="AQ113" s="107">
        <f>IF(①解答入力!D113=①解答入力!AR113,1,0)</f>
        <v>0</v>
      </c>
      <c r="AR113" s="66">
        <f t="shared" si="4"/>
        <v>0</v>
      </c>
      <c r="AS113" s="74">
        <f t="shared" si="5"/>
        <v>0</v>
      </c>
      <c r="AT113" s="74">
        <f t="shared" si="6"/>
        <v>40</v>
      </c>
      <c r="AU113" s="68">
        <f t="shared" si="7"/>
        <v>100</v>
      </c>
    </row>
    <row r="114" spans="1:47" ht="15" customHeight="1" thickBot="1">
      <c r="A114" s="367"/>
      <c r="B114" s="395"/>
      <c r="C114" s="139">
        <v>108</v>
      </c>
      <c r="D114" s="310">
        <f>IF(①解答入力!D114=①解答入力!E114,1,0)</f>
        <v>0</v>
      </c>
      <c r="E114" s="48">
        <f>IF(①解答入力!D114=①解答入力!F114,1,0)</f>
        <v>0</v>
      </c>
      <c r="F114" s="48">
        <f>IF(①解答入力!D114=①解答入力!G114,1,0)</f>
        <v>0</v>
      </c>
      <c r="G114" s="48">
        <f>IF(①解答入力!D114=①解答入力!H114,1,0)</f>
        <v>0</v>
      </c>
      <c r="H114" s="48">
        <f>IF(①解答入力!D114=①解答入力!I114,1,0)</f>
        <v>0</v>
      </c>
      <c r="I114" s="48">
        <f>IF(①解答入力!D114=①解答入力!J114,1,0)</f>
        <v>0</v>
      </c>
      <c r="J114" s="48">
        <f>IF(①解答入力!D114=①解答入力!K114,1,0)</f>
        <v>0</v>
      </c>
      <c r="K114" s="48">
        <f>IF(①解答入力!D114=①解答入力!L114,1,0)</f>
        <v>0</v>
      </c>
      <c r="L114" s="48">
        <f>IF(①解答入力!D114=①解答入力!M114,1,0)</f>
        <v>0</v>
      </c>
      <c r="M114" s="48">
        <f>IF(①解答入力!D114=①解答入力!N114,1,0)</f>
        <v>0</v>
      </c>
      <c r="N114" s="48">
        <f>IF(①解答入力!D114=①解答入力!O114,1,0)</f>
        <v>0</v>
      </c>
      <c r="O114" s="48">
        <f>IF(①解答入力!D114=①解答入力!P114,1,0)</f>
        <v>0</v>
      </c>
      <c r="P114" s="48">
        <f>IF(①解答入力!D114=①解答入力!Q114,1,0)</f>
        <v>0</v>
      </c>
      <c r="Q114" s="48">
        <f>IF(①解答入力!D114=①解答入力!R114,1,0)</f>
        <v>0</v>
      </c>
      <c r="R114" s="48">
        <f>IF(①解答入力!D114=①解答入力!S114,1,0)</f>
        <v>0</v>
      </c>
      <c r="S114" s="48">
        <f>IF(①解答入力!D114=①解答入力!T114,1,0)</f>
        <v>0</v>
      </c>
      <c r="T114" s="48">
        <f>IF(①解答入力!D114=①解答入力!U114,1,0)</f>
        <v>0</v>
      </c>
      <c r="U114" s="48">
        <f>IF(①解答入力!D114=①解答入力!V114,1,0)</f>
        <v>0</v>
      </c>
      <c r="V114" s="48">
        <f>IF(①解答入力!D114=①解答入力!W114,1,0)</f>
        <v>0</v>
      </c>
      <c r="W114" s="48">
        <f>IF(①解答入力!D114=①解答入力!X114,1,0)</f>
        <v>0</v>
      </c>
      <c r="X114" s="48">
        <f>IF(①解答入力!D114=①解答入力!Y114,1,0)</f>
        <v>0</v>
      </c>
      <c r="Y114" s="48">
        <f>IF(①解答入力!D114=①解答入力!Z114,1,0)</f>
        <v>0</v>
      </c>
      <c r="Z114" s="48">
        <f>IF(①解答入力!D114=①解答入力!AA114,1,0)</f>
        <v>0</v>
      </c>
      <c r="AA114" s="48">
        <f>IF(①解答入力!D114=①解答入力!AB114,1,0)</f>
        <v>0</v>
      </c>
      <c r="AB114" s="48">
        <f>IF(①解答入力!D114=①解答入力!AC114,1,0)</f>
        <v>0</v>
      </c>
      <c r="AC114" s="48">
        <f>IF(①解答入力!D114=①解答入力!AD114,1,0)</f>
        <v>0</v>
      </c>
      <c r="AD114" s="48">
        <f>IF(①解答入力!D114=①解答入力!AE114,1,0)</f>
        <v>0</v>
      </c>
      <c r="AE114" s="48">
        <f>IF(①解答入力!D114=①解答入力!AF114,1,0)</f>
        <v>0</v>
      </c>
      <c r="AF114" s="48">
        <f>IF(①解答入力!D114=①解答入力!AG114,1,0)</f>
        <v>0</v>
      </c>
      <c r="AG114" s="48">
        <f>IF(①解答入力!D114=①解答入力!AH114,1,0)</f>
        <v>0</v>
      </c>
      <c r="AH114" s="48">
        <f>IF(①解答入力!D114=①解答入力!AI114,1,0)</f>
        <v>0</v>
      </c>
      <c r="AI114" s="48">
        <f>IF(①解答入力!D114=①解答入力!AJ114,1,0)</f>
        <v>0</v>
      </c>
      <c r="AJ114" s="88">
        <f>IF(①解答入力!D114=①解答入力!AK114,1,0)</f>
        <v>0</v>
      </c>
      <c r="AK114" s="48">
        <f>IF(①解答入力!D114=①解答入力!AL114,1,0)</f>
        <v>0</v>
      </c>
      <c r="AL114" s="48">
        <f>IF(①解答入力!D114=①解答入力!AM114,1,0)</f>
        <v>0</v>
      </c>
      <c r="AM114" s="48">
        <f>IF(①解答入力!D114=①解答入力!AN114,1,0)</f>
        <v>0</v>
      </c>
      <c r="AN114" s="48">
        <f>IF(①解答入力!D114=①解答入力!AO114,1,0)</f>
        <v>0</v>
      </c>
      <c r="AO114" s="48">
        <f>IF(①解答入力!D114=①解答入力!AP114,1,0)</f>
        <v>0</v>
      </c>
      <c r="AP114" s="88">
        <f>IF(①解答入力!D114=①解答入力!AQ114,1,0)</f>
        <v>0</v>
      </c>
      <c r="AQ114" s="108">
        <f>IF(①解答入力!D114=①解答入力!AR114,1,0)</f>
        <v>0</v>
      </c>
      <c r="AR114" s="101">
        <f t="shared" si="4"/>
        <v>0</v>
      </c>
      <c r="AS114" s="102">
        <f t="shared" si="5"/>
        <v>0</v>
      </c>
      <c r="AT114" s="102">
        <f t="shared" si="6"/>
        <v>40</v>
      </c>
      <c r="AU114" s="103">
        <f t="shared" si="7"/>
        <v>100</v>
      </c>
    </row>
    <row r="115" spans="1:47" ht="15" customHeight="1">
      <c r="A115" s="382" t="s">
        <v>137</v>
      </c>
      <c r="B115" s="383"/>
      <c r="C115" s="305">
        <v>109</v>
      </c>
      <c r="D115" s="309">
        <f>IF(①解答入力!D115=①解答入力!E115,1,0)</f>
        <v>0</v>
      </c>
      <c r="E115" s="106">
        <f>IF(①解答入力!D115=①解答入力!F115,1,0)</f>
        <v>0</v>
      </c>
      <c r="F115" s="106">
        <f>IF(①解答入力!D115=①解答入力!G115,1,0)</f>
        <v>0</v>
      </c>
      <c r="G115" s="106">
        <f>IF(①解答入力!D115=①解答入力!H115,1,0)</f>
        <v>0</v>
      </c>
      <c r="H115" s="106">
        <f>IF(①解答入力!D115=①解答入力!I115,1,0)</f>
        <v>0</v>
      </c>
      <c r="I115" s="106">
        <f>IF(①解答入力!D115=①解答入力!J115,1,0)</f>
        <v>0</v>
      </c>
      <c r="J115" s="106">
        <f>IF(①解答入力!D115=①解答入力!K115,1,0)</f>
        <v>0</v>
      </c>
      <c r="K115" s="106">
        <f>IF(①解答入力!D115=①解答入力!L115,1,0)</f>
        <v>0</v>
      </c>
      <c r="L115" s="106">
        <f>IF(①解答入力!D115=①解答入力!M115,1,0)</f>
        <v>0</v>
      </c>
      <c r="M115" s="106">
        <f>IF(①解答入力!D115=①解答入力!N115,1,0)</f>
        <v>0</v>
      </c>
      <c r="N115" s="106">
        <f>IF(①解答入力!D115=①解答入力!O115,1,0)</f>
        <v>0</v>
      </c>
      <c r="O115" s="106">
        <f>IF(①解答入力!D115=①解答入力!P115,1,0)</f>
        <v>0</v>
      </c>
      <c r="P115" s="106">
        <f>IF(①解答入力!D115=①解答入力!Q115,1,0)</f>
        <v>0</v>
      </c>
      <c r="Q115" s="106">
        <f>IF(①解答入力!D115=①解答入力!R115,1,0)</f>
        <v>0</v>
      </c>
      <c r="R115" s="106">
        <f>IF(①解答入力!D115=①解答入力!S115,1,0)</f>
        <v>0</v>
      </c>
      <c r="S115" s="106">
        <f>IF(①解答入力!D115=①解答入力!T115,1,0)</f>
        <v>0</v>
      </c>
      <c r="T115" s="106">
        <f>IF(①解答入力!D115=①解答入力!U115,1,0)</f>
        <v>0</v>
      </c>
      <c r="U115" s="106">
        <f>IF(①解答入力!D115=①解答入力!V115,1,0)</f>
        <v>0</v>
      </c>
      <c r="V115" s="106">
        <f>IF(①解答入力!D115=①解答入力!W115,1,0)</f>
        <v>0</v>
      </c>
      <c r="W115" s="106">
        <f>IF(①解答入力!D115=①解答入力!X115,1,0)</f>
        <v>0</v>
      </c>
      <c r="X115" s="106">
        <f>IF(①解答入力!D115=①解答入力!Y115,1,0)</f>
        <v>0</v>
      </c>
      <c r="Y115" s="106">
        <f>IF(①解答入力!D115=①解答入力!Z115,1,0)</f>
        <v>0</v>
      </c>
      <c r="Z115" s="106">
        <f>IF(①解答入力!D115=①解答入力!AA115,1,0)</f>
        <v>0</v>
      </c>
      <c r="AA115" s="106">
        <f>IF(①解答入力!D115=①解答入力!AB115,1,0)</f>
        <v>0</v>
      </c>
      <c r="AB115" s="106">
        <f>IF(①解答入力!D115=①解答入力!AC115,1,0)</f>
        <v>0</v>
      </c>
      <c r="AC115" s="106">
        <f>IF(①解答入力!D115=①解答入力!AD115,1,0)</f>
        <v>0</v>
      </c>
      <c r="AD115" s="106">
        <f>IF(①解答入力!D115=①解答入力!AE115,1,0)</f>
        <v>0</v>
      </c>
      <c r="AE115" s="106">
        <f>IF(①解答入力!D115=①解答入力!AF115,1,0)</f>
        <v>0</v>
      </c>
      <c r="AF115" s="106">
        <f>IF(①解答入力!D115=①解答入力!AG115,1,0)</f>
        <v>0</v>
      </c>
      <c r="AG115" s="106">
        <f>IF(①解答入力!D115=①解答入力!AH115,1,0)</f>
        <v>0</v>
      </c>
      <c r="AH115" s="106">
        <f>IF(①解答入力!D115=①解答入力!AI115,1,0)</f>
        <v>0</v>
      </c>
      <c r="AI115" s="106">
        <f>IF(①解答入力!D115=①解答入力!AJ115,1,0)</f>
        <v>0</v>
      </c>
      <c r="AJ115" s="207">
        <f>IF(①解答入力!D115=①解答入力!AK115,1,0)</f>
        <v>0</v>
      </c>
      <c r="AK115" s="106">
        <f>IF(①解答入力!D115=①解答入力!AL115,1,0)</f>
        <v>0</v>
      </c>
      <c r="AL115" s="106">
        <f>IF(①解答入力!D115=①解答入力!AM115,1,0)</f>
        <v>0</v>
      </c>
      <c r="AM115" s="106">
        <f>IF(①解答入力!D115=①解答入力!AN115,1,0)</f>
        <v>0</v>
      </c>
      <c r="AN115" s="106">
        <f>IF(①解答入力!D115=①解答入力!AO115,1,0)</f>
        <v>0</v>
      </c>
      <c r="AO115" s="106">
        <f>IF(①解答入力!D115=①解答入力!AP115,1,0)</f>
        <v>0</v>
      </c>
      <c r="AP115" s="207">
        <f>IF(①解答入力!D115=①解答入力!AQ115,1,0)</f>
        <v>0</v>
      </c>
      <c r="AQ115" s="112">
        <f>IF(①解答入力!D115=①解答入力!AR115,1,0)</f>
        <v>0</v>
      </c>
      <c r="AR115" s="5">
        <f>SUM(D115:AQ115)</f>
        <v>0</v>
      </c>
      <c r="AS115" s="75">
        <f>ROUND((AR115/COUNT(D115:AQ115)*100),1)</f>
        <v>0</v>
      </c>
      <c r="AT115" s="75">
        <f>COUNT(D115:AQ115)-AR115</f>
        <v>40</v>
      </c>
      <c r="AU115" s="6">
        <f>ROUND(AT115/COUNT(D115:AQ115)*100,1)</f>
        <v>100</v>
      </c>
    </row>
    <row r="116" spans="1:47" ht="15" customHeight="1">
      <c r="A116" s="384"/>
      <c r="B116" s="385"/>
      <c r="C116" s="304">
        <v>110</v>
      </c>
      <c r="D116" s="307">
        <f>IF(①解答入力!D116=①解答入力!E116,1,0)</f>
        <v>0</v>
      </c>
      <c r="E116" s="48">
        <f>IF(①解答入力!D116=①解答入力!F116,1,0)</f>
        <v>0</v>
      </c>
      <c r="F116" s="48">
        <f>IF(①解答入力!D116=①解答入力!G116,1,0)</f>
        <v>0</v>
      </c>
      <c r="G116" s="48">
        <f>IF(①解答入力!D116=①解答入力!H116,1,0)</f>
        <v>0</v>
      </c>
      <c r="H116" s="48">
        <f>IF(①解答入力!D116=①解答入力!I116,1,0)</f>
        <v>0</v>
      </c>
      <c r="I116" s="48">
        <f>IF(①解答入力!D116=①解答入力!J116,1,0)</f>
        <v>0</v>
      </c>
      <c r="J116" s="48">
        <f>IF(①解答入力!D116=①解答入力!K116,1,0)</f>
        <v>0</v>
      </c>
      <c r="K116" s="48">
        <f>IF(①解答入力!D116=①解答入力!L116,1,0)</f>
        <v>0</v>
      </c>
      <c r="L116" s="48">
        <f>IF(①解答入力!D116=①解答入力!M116,1,0)</f>
        <v>0</v>
      </c>
      <c r="M116" s="48">
        <f>IF(①解答入力!D116=①解答入力!N116,1,0)</f>
        <v>0</v>
      </c>
      <c r="N116" s="48">
        <f>IF(①解答入力!D116=①解答入力!O116,1,0)</f>
        <v>0</v>
      </c>
      <c r="O116" s="48">
        <f>IF(①解答入力!D116=①解答入力!P116,1,0)</f>
        <v>0</v>
      </c>
      <c r="P116" s="48">
        <f>IF(①解答入力!D116=①解答入力!Q116,1,0)</f>
        <v>0</v>
      </c>
      <c r="Q116" s="48">
        <f>IF(①解答入力!D116=①解答入力!R116,1,0)</f>
        <v>0</v>
      </c>
      <c r="R116" s="48">
        <f>IF(①解答入力!D116=①解答入力!S116,1,0)</f>
        <v>0</v>
      </c>
      <c r="S116" s="48">
        <f>IF(①解答入力!D116=①解答入力!T116,1,0)</f>
        <v>0</v>
      </c>
      <c r="T116" s="48">
        <f>IF(①解答入力!D116=①解答入力!U116,1,0)</f>
        <v>0</v>
      </c>
      <c r="U116" s="48">
        <f>IF(①解答入力!D116=①解答入力!V116,1,0)</f>
        <v>0</v>
      </c>
      <c r="V116" s="48">
        <f>IF(①解答入力!D116=①解答入力!W116,1,0)</f>
        <v>0</v>
      </c>
      <c r="W116" s="48">
        <f>IF(①解答入力!D116=①解答入力!X116,1,0)</f>
        <v>0</v>
      </c>
      <c r="X116" s="48">
        <f>IF(①解答入力!D116=①解答入力!Y116,1,0)</f>
        <v>0</v>
      </c>
      <c r="Y116" s="48">
        <f>IF(①解答入力!D116=①解答入力!Z116,1,0)</f>
        <v>0</v>
      </c>
      <c r="Z116" s="48">
        <f>IF(①解答入力!D116=①解答入力!AA116,1,0)</f>
        <v>0</v>
      </c>
      <c r="AA116" s="48">
        <f>IF(①解答入力!D116=①解答入力!AB116,1,0)</f>
        <v>0</v>
      </c>
      <c r="AB116" s="48">
        <f>IF(①解答入力!D116=①解答入力!AC116,1,0)</f>
        <v>0</v>
      </c>
      <c r="AC116" s="48">
        <f>IF(①解答入力!D116=①解答入力!AD116,1,0)</f>
        <v>0</v>
      </c>
      <c r="AD116" s="48">
        <f>IF(①解答入力!D116=①解答入力!AE116,1,0)</f>
        <v>0</v>
      </c>
      <c r="AE116" s="48">
        <f>IF(①解答入力!D116=①解答入力!AF116,1,0)</f>
        <v>0</v>
      </c>
      <c r="AF116" s="48">
        <f>IF(①解答入力!D116=①解答入力!AG116,1,0)</f>
        <v>0</v>
      </c>
      <c r="AG116" s="48">
        <f>IF(①解答入力!D116=①解答入力!AH116,1,0)</f>
        <v>0</v>
      </c>
      <c r="AH116" s="48">
        <f>IF(①解答入力!D116=①解答入力!AI116,1,0)</f>
        <v>0</v>
      </c>
      <c r="AI116" s="48">
        <f>IF(①解答入力!D116=①解答入力!AJ116,1,0)</f>
        <v>0</v>
      </c>
      <c r="AJ116" s="88">
        <f>IF(①解答入力!D116=①解答入力!AK116,1,0)</f>
        <v>0</v>
      </c>
      <c r="AK116" s="48">
        <f>IF(①解答入力!D116=①解答入力!AL116,1,0)</f>
        <v>0</v>
      </c>
      <c r="AL116" s="48">
        <f>IF(①解答入力!D116=①解答入力!AM116,1,0)</f>
        <v>0</v>
      </c>
      <c r="AM116" s="48">
        <f>IF(①解答入力!D116=①解答入力!AN116,1,0)</f>
        <v>0</v>
      </c>
      <c r="AN116" s="48">
        <f>IF(①解答入力!D116=①解答入力!AO116,1,0)</f>
        <v>0</v>
      </c>
      <c r="AO116" s="48">
        <f>IF(①解答入力!D116=①解答入力!AP116,1,0)</f>
        <v>0</v>
      </c>
      <c r="AP116" s="88">
        <f>IF(①解答入力!D116=①解答入力!AQ116,1,0)</f>
        <v>0</v>
      </c>
      <c r="AQ116" s="108">
        <f>IF(①解答入力!D116=①解答入力!AR116,1,0)</f>
        <v>0</v>
      </c>
      <c r="AR116" s="101">
        <f>SUM(D116:AQ116)</f>
        <v>0</v>
      </c>
      <c r="AS116" s="102">
        <f>ROUND((AR116/COUNT(D116:AQ116)*100),1)</f>
        <v>0</v>
      </c>
      <c r="AT116" s="102">
        <f>COUNT(D116:AQ116)-AR116</f>
        <v>40</v>
      </c>
      <c r="AU116" s="103">
        <f>ROUND(AT116/COUNT(D116:AQ116)*100,1)</f>
        <v>100</v>
      </c>
    </row>
    <row r="117" spans="1:47" ht="15" customHeight="1">
      <c r="A117" s="384"/>
      <c r="B117" s="385"/>
      <c r="C117" s="304">
        <v>111</v>
      </c>
      <c r="D117" s="307">
        <f>IF(①解答入力!D117=①解答入力!E117,1,0)</f>
        <v>0</v>
      </c>
      <c r="E117" s="48">
        <f>IF(①解答入力!D117=①解答入力!F117,1,0)</f>
        <v>0</v>
      </c>
      <c r="F117" s="48">
        <f>IF(①解答入力!D117=①解答入力!G117,1,0)</f>
        <v>0</v>
      </c>
      <c r="G117" s="48">
        <f>IF(①解答入力!D117=①解答入力!H117,1,0)</f>
        <v>0</v>
      </c>
      <c r="H117" s="48">
        <f>IF(①解答入力!D117=①解答入力!I117,1,0)</f>
        <v>0</v>
      </c>
      <c r="I117" s="48">
        <f>IF(①解答入力!D117=①解答入力!J117,1,0)</f>
        <v>0</v>
      </c>
      <c r="J117" s="48">
        <f>IF(①解答入力!D117=①解答入力!K117,1,0)</f>
        <v>0</v>
      </c>
      <c r="K117" s="48">
        <f>IF(①解答入力!D117=①解答入力!L117,1,0)</f>
        <v>0</v>
      </c>
      <c r="L117" s="48">
        <f>IF(①解答入力!D117=①解答入力!M117,1,0)</f>
        <v>0</v>
      </c>
      <c r="M117" s="48">
        <f>IF(①解答入力!D117=①解答入力!N117,1,0)</f>
        <v>0</v>
      </c>
      <c r="N117" s="48">
        <f>IF(①解答入力!D117=①解答入力!O117,1,0)</f>
        <v>0</v>
      </c>
      <c r="O117" s="48">
        <f>IF(①解答入力!D117=①解答入力!P117,1,0)</f>
        <v>0</v>
      </c>
      <c r="P117" s="48">
        <f>IF(①解答入力!D117=①解答入力!Q117,1,0)</f>
        <v>0</v>
      </c>
      <c r="Q117" s="48">
        <f>IF(①解答入力!D117=①解答入力!R117,1,0)</f>
        <v>0</v>
      </c>
      <c r="R117" s="48">
        <f>IF(①解答入力!D117=①解答入力!S117,1,0)</f>
        <v>0</v>
      </c>
      <c r="S117" s="48">
        <f>IF(①解答入力!D117=①解答入力!T117,1,0)</f>
        <v>0</v>
      </c>
      <c r="T117" s="48">
        <f>IF(①解答入力!D117=①解答入力!U117,1,0)</f>
        <v>0</v>
      </c>
      <c r="U117" s="48">
        <f>IF(①解答入力!D117=①解答入力!V117,1,0)</f>
        <v>0</v>
      </c>
      <c r="V117" s="48">
        <f>IF(①解答入力!D117=①解答入力!W117,1,0)</f>
        <v>0</v>
      </c>
      <c r="W117" s="48">
        <f>IF(①解答入力!D117=①解答入力!X117,1,0)</f>
        <v>0</v>
      </c>
      <c r="X117" s="48">
        <f>IF(①解答入力!D117=①解答入力!Y117,1,0)</f>
        <v>0</v>
      </c>
      <c r="Y117" s="48">
        <f>IF(①解答入力!D117=①解答入力!Z117,1,0)</f>
        <v>0</v>
      </c>
      <c r="Z117" s="48">
        <f>IF(①解答入力!D117=①解答入力!AA117,1,0)</f>
        <v>0</v>
      </c>
      <c r="AA117" s="48">
        <f>IF(①解答入力!D117=①解答入力!AB117,1,0)</f>
        <v>0</v>
      </c>
      <c r="AB117" s="48">
        <f>IF(①解答入力!D117=①解答入力!AC117,1,0)</f>
        <v>0</v>
      </c>
      <c r="AC117" s="48">
        <f>IF(①解答入力!D117=①解答入力!AD117,1,0)</f>
        <v>0</v>
      </c>
      <c r="AD117" s="48">
        <f>IF(①解答入力!D117=①解答入力!AE117,1,0)</f>
        <v>0</v>
      </c>
      <c r="AE117" s="48">
        <f>IF(①解答入力!D117=①解答入力!AF117,1,0)</f>
        <v>0</v>
      </c>
      <c r="AF117" s="48">
        <f>IF(①解答入力!D117=①解答入力!AG117,1,0)</f>
        <v>0</v>
      </c>
      <c r="AG117" s="48">
        <f>IF(①解答入力!D117=①解答入力!AH117,1,0)</f>
        <v>0</v>
      </c>
      <c r="AH117" s="48">
        <f>IF(①解答入力!D117=①解答入力!AI117,1,0)</f>
        <v>0</v>
      </c>
      <c r="AI117" s="48">
        <f>IF(①解答入力!D117=①解答入力!AJ117,1,0)</f>
        <v>0</v>
      </c>
      <c r="AJ117" s="88">
        <f>IF(①解答入力!D117=①解答入力!AK117,1,0)</f>
        <v>0</v>
      </c>
      <c r="AK117" s="48">
        <f>IF(①解答入力!D117=①解答入力!AL117,1,0)</f>
        <v>0</v>
      </c>
      <c r="AL117" s="48">
        <f>IF(①解答入力!D117=①解答入力!AM117,1,0)</f>
        <v>0</v>
      </c>
      <c r="AM117" s="48">
        <f>IF(①解答入力!D117=①解答入力!AN117,1,0)</f>
        <v>0</v>
      </c>
      <c r="AN117" s="48">
        <f>IF(①解答入力!D117=①解答入力!AO117,1,0)</f>
        <v>0</v>
      </c>
      <c r="AO117" s="48">
        <f>IF(①解答入力!D117=①解答入力!AP117,1,0)</f>
        <v>0</v>
      </c>
      <c r="AP117" s="88">
        <f>IF(①解答入力!D117=①解答入力!AQ117,1,0)</f>
        <v>0</v>
      </c>
      <c r="AQ117" s="108">
        <f>IF(①解答入力!D117=①解答入力!AR117,1,0)</f>
        <v>0</v>
      </c>
      <c r="AR117" s="101">
        <f>SUM(D117:AQ117)</f>
        <v>0</v>
      </c>
      <c r="AS117" s="102">
        <f>ROUND((AR117/COUNT(D117:AQ117)*100),1)</f>
        <v>0</v>
      </c>
      <c r="AT117" s="102">
        <f>COUNT(D117:AQ117)-AR117</f>
        <v>40</v>
      </c>
      <c r="AU117" s="103">
        <f>ROUND(AT117/COUNT(D117:AQ117)*100,1)</f>
        <v>100</v>
      </c>
    </row>
    <row r="118" spans="1:47" ht="15" customHeight="1">
      <c r="A118" s="384"/>
      <c r="B118" s="385"/>
      <c r="C118" s="304">
        <v>112</v>
      </c>
      <c r="D118" s="307">
        <f>IF(①解答入力!D118=①解答入力!E118,1,0)</f>
        <v>0</v>
      </c>
      <c r="E118" s="48">
        <f>IF(①解答入力!D118=①解答入力!F118,1,0)</f>
        <v>0</v>
      </c>
      <c r="F118" s="48">
        <f>IF(①解答入力!D118=①解答入力!G118,1,0)</f>
        <v>0</v>
      </c>
      <c r="G118" s="48">
        <f>IF(①解答入力!D118=①解答入力!H118,1,0)</f>
        <v>0</v>
      </c>
      <c r="H118" s="48">
        <f>IF(①解答入力!D118=①解答入力!I118,1,0)</f>
        <v>0</v>
      </c>
      <c r="I118" s="48">
        <f>IF(①解答入力!D118=①解答入力!J118,1,0)</f>
        <v>0</v>
      </c>
      <c r="J118" s="48">
        <f>IF(①解答入力!D118=①解答入力!K118,1,0)</f>
        <v>0</v>
      </c>
      <c r="K118" s="48">
        <f>IF(①解答入力!D118=①解答入力!L118,1,0)</f>
        <v>0</v>
      </c>
      <c r="L118" s="48">
        <f>IF(①解答入力!D118=①解答入力!M118,1,0)</f>
        <v>0</v>
      </c>
      <c r="M118" s="48">
        <f>IF(①解答入力!D118=①解答入力!N118,1,0)</f>
        <v>0</v>
      </c>
      <c r="N118" s="48">
        <f>IF(①解答入力!D118=①解答入力!O118,1,0)</f>
        <v>0</v>
      </c>
      <c r="O118" s="48">
        <f>IF(①解答入力!D118=①解答入力!P118,1,0)</f>
        <v>0</v>
      </c>
      <c r="P118" s="48">
        <f>IF(①解答入力!D118=①解答入力!Q118,1,0)</f>
        <v>0</v>
      </c>
      <c r="Q118" s="48">
        <f>IF(①解答入力!D118=①解答入力!R118,1,0)</f>
        <v>0</v>
      </c>
      <c r="R118" s="48">
        <f>IF(①解答入力!D118=①解答入力!S118,1,0)</f>
        <v>0</v>
      </c>
      <c r="S118" s="48">
        <f>IF(①解答入力!D118=①解答入力!T118,1,0)</f>
        <v>0</v>
      </c>
      <c r="T118" s="48">
        <f>IF(①解答入力!D118=①解答入力!U118,1,0)</f>
        <v>0</v>
      </c>
      <c r="U118" s="48">
        <f>IF(①解答入力!D118=①解答入力!V118,1,0)</f>
        <v>0</v>
      </c>
      <c r="V118" s="48">
        <f>IF(①解答入力!D118=①解答入力!W118,1,0)</f>
        <v>0</v>
      </c>
      <c r="W118" s="48">
        <f>IF(①解答入力!D118=①解答入力!X118,1,0)</f>
        <v>0</v>
      </c>
      <c r="X118" s="48">
        <f>IF(①解答入力!D118=①解答入力!Y118,1,0)</f>
        <v>0</v>
      </c>
      <c r="Y118" s="48">
        <f>IF(①解答入力!D118=①解答入力!Z118,1,0)</f>
        <v>0</v>
      </c>
      <c r="Z118" s="48">
        <f>IF(①解答入力!D118=①解答入力!AA118,1,0)</f>
        <v>0</v>
      </c>
      <c r="AA118" s="48">
        <f>IF(①解答入力!D118=①解答入力!AB118,1,0)</f>
        <v>0</v>
      </c>
      <c r="AB118" s="48">
        <f>IF(①解答入力!D118=①解答入力!AC118,1,0)</f>
        <v>0</v>
      </c>
      <c r="AC118" s="48">
        <f>IF(①解答入力!D118=①解答入力!AD118,1,0)</f>
        <v>0</v>
      </c>
      <c r="AD118" s="48">
        <f>IF(①解答入力!D118=①解答入力!AE118,1,0)</f>
        <v>0</v>
      </c>
      <c r="AE118" s="48">
        <f>IF(①解答入力!D118=①解答入力!AF118,1,0)</f>
        <v>0</v>
      </c>
      <c r="AF118" s="48">
        <f>IF(①解答入力!D118=①解答入力!AG118,1,0)</f>
        <v>0</v>
      </c>
      <c r="AG118" s="48">
        <f>IF(①解答入力!D118=①解答入力!AH118,1,0)</f>
        <v>0</v>
      </c>
      <c r="AH118" s="48">
        <f>IF(①解答入力!D118=①解答入力!AI118,1,0)</f>
        <v>0</v>
      </c>
      <c r="AI118" s="48">
        <f>IF(①解答入力!D118=①解答入力!AJ118,1,0)</f>
        <v>0</v>
      </c>
      <c r="AJ118" s="88">
        <f>IF(①解答入力!D118=①解答入力!AK118,1,0)</f>
        <v>0</v>
      </c>
      <c r="AK118" s="48">
        <f>IF(①解答入力!D118=①解答入力!AL118,1,0)</f>
        <v>0</v>
      </c>
      <c r="AL118" s="48">
        <f>IF(①解答入力!D118=①解答入力!AM118,1,0)</f>
        <v>0</v>
      </c>
      <c r="AM118" s="48">
        <f>IF(①解答入力!D118=①解答入力!AN118,1,0)</f>
        <v>0</v>
      </c>
      <c r="AN118" s="48">
        <f>IF(①解答入力!D118=①解答入力!AO118,1,0)</f>
        <v>0</v>
      </c>
      <c r="AO118" s="48">
        <f>IF(①解答入力!D118=①解答入力!AP118,1,0)</f>
        <v>0</v>
      </c>
      <c r="AP118" s="88">
        <f>IF(①解答入力!D118=①解答入力!AQ118,1,0)</f>
        <v>0</v>
      </c>
      <c r="AQ118" s="108">
        <f>IF(①解答入力!D118=①解答入力!AR118,1,0)</f>
        <v>0</v>
      </c>
      <c r="AR118" s="101">
        <f>SUM(D118:AQ118)</f>
        <v>0</v>
      </c>
      <c r="AS118" s="102">
        <f>ROUND((AR118/COUNT(D118:AQ118)*100),1)</f>
        <v>0</v>
      </c>
      <c r="AT118" s="102">
        <f>COUNT(D118:AQ118)-AR118</f>
        <v>40</v>
      </c>
      <c r="AU118" s="103">
        <f>ROUND(AT118/COUNT(D118:AQ118)*100,1)</f>
        <v>100</v>
      </c>
    </row>
    <row r="119" spans="1:47" ht="15" customHeight="1" thickBot="1">
      <c r="A119" s="386"/>
      <c r="B119" s="387"/>
      <c r="C119" s="306">
        <v>113</v>
      </c>
      <c r="D119" s="308">
        <f>IF(①解答入力!D119=①解答入力!E119,1,0)</f>
        <v>0</v>
      </c>
      <c r="E119" s="52">
        <f>IF(①解答入力!D119=①解答入力!F119,1,0)</f>
        <v>0</v>
      </c>
      <c r="F119" s="52">
        <f>IF(①解答入力!D119=①解答入力!G119,1,0)</f>
        <v>0</v>
      </c>
      <c r="G119" s="52">
        <f>IF(①解答入力!D119=①解答入力!H119,1,0)</f>
        <v>0</v>
      </c>
      <c r="H119" s="52">
        <f>IF(①解答入力!D119=①解答入力!I119,1,0)</f>
        <v>0</v>
      </c>
      <c r="I119" s="52">
        <f>IF(①解答入力!D119=①解答入力!J119,1,0)</f>
        <v>0</v>
      </c>
      <c r="J119" s="52">
        <f>IF(①解答入力!D119=①解答入力!K119,1,0)</f>
        <v>0</v>
      </c>
      <c r="K119" s="52">
        <f>IF(①解答入力!D119=①解答入力!L119,1,0)</f>
        <v>0</v>
      </c>
      <c r="L119" s="52">
        <f>IF(①解答入力!D119=①解答入力!M119,1,0)</f>
        <v>0</v>
      </c>
      <c r="M119" s="52">
        <f>IF(①解答入力!D119=①解答入力!N119,1,0)</f>
        <v>0</v>
      </c>
      <c r="N119" s="52">
        <f>IF(①解答入力!D119=①解答入力!O119,1,0)</f>
        <v>0</v>
      </c>
      <c r="O119" s="52">
        <f>IF(①解答入力!D119=①解答入力!P119,1,0)</f>
        <v>0</v>
      </c>
      <c r="P119" s="52">
        <f>IF(①解答入力!D119=①解答入力!Q119,1,0)</f>
        <v>0</v>
      </c>
      <c r="Q119" s="52">
        <f>IF(①解答入力!D119=①解答入力!R119,1,0)</f>
        <v>0</v>
      </c>
      <c r="R119" s="52">
        <f>IF(①解答入力!D119=①解答入力!S119,1,0)</f>
        <v>0</v>
      </c>
      <c r="S119" s="52">
        <f>IF(①解答入力!D119=①解答入力!T119,1,0)</f>
        <v>0</v>
      </c>
      <c r="T119" s="52">
        <f>IF(①解答入力!D119=①解答入力!U119,1,0)</f>
        <v>0</v>
      </c>
      <c r="U119" s="52">
        <f>IF(①解答入力!D119=①解答入力!V119,1,0)</f>
        <v>0</v>
      </c>
      <c r="V119" s="52">
        <f>IF(①解答入力!D119=①解答入力!W119,1,0)</f>
        <v>0</v>
      </c>
      <c r="W119" s="52">
        <f>IF(①解答入力!D119=①解答入力!X119,1,0)</f>
        <v>0</v>
      </c>
      <c r="X119" s="52">
        <f>IF(①解答入力!D119=①解答入力!Y119,1,0)</f>
        <v>0</v>
      </c>
      <c r="Y119" s="52">
        <f>IF(①解答入力!D119=①解答入力!Z119,1,0)</f>
        <v>0</v>
      </c>
      <c r="Z119" s="52">
        <f>IF(①解答入力!D119=①解答入力!AA119,1,0)</f>
        <v>0</v>
      </c>
      <c r="AA119" s="52">
        <f>IF(①解答入力!D119=①解答入力!AB119,1,0)</f>
        <v>0</v>
      </c>
      <c r="AB119" s="52">
        <f>IF(①解答入力!D119=①解答入力!AC119,1,0)</f>
        <v>0</v>
      </c>
      <c r="AC119" s="52">
        <f>IF(①解答入力!D119=①解答入力!AD119,1,0)</f>
        <v>0</v>
      </c>
      <c r="AD119" s="52">
        <f>IF(①解答入力!D119=①解答入力!AE119,1,0)</f>
        <v>0</v>
      </c>
      <c r="AE119" s="52">
        <f>IF(①解答入力!D119=①解答入力!AF119,1,0)</f>
        <v>0</v>
      </c>
      <c r="AF119" s="52">
        <f>IF(①解答入力!D119=①解答入力!AG119,1,0)</f>
        <v>0</v>
      </c>
      <c r="AG119" s="52">
        <f>IF(①解答入力!D119=①解答入力!AH119,1,0)</f>
        <v>0</v>
      </c>
      <c r="AH119" s="52">
        <f>IF(①解答入力!D119=①解答入力!AI119,1,0)</f>
        <v>0</v>
      </c>
      <c r="AI119" s="52">
        <f>IF(①解答入力!D119=①解答入力!AJ119,1,0)</f>
        <v>0</v>
      </c>
      <c r="AJ119" s="89">
        <f>IF(①解答入力!D119=①解答入力!AK119,1,0)</f>
        <v>0</v>
      </c>
      <c r="AK119" s="52">
        <f>IF(①解答入力!D119=①解答入力!AL119,1,0)</f>
        <v>0</v>
      </c>
      <c r="AL119" s="52">
        <f>IF(①解答入力!D119=①解答入力!AM119,1,0)</f>
        <v>0</v>
      </c>
      <c r="AM119" s="52">
        <f>IF(①解答入力!D119=①解答入力!AN119,1,0)</f>
        <v>0</v>
      </c>
      <c r="AN119" s="52">
        <f>IF(①解答入力!D119=①解答入力!AO119,1,0)</f>
        <v>0</v>
      </c>
      <c r="AO119" s="52">
        <f>IF(①解答入力!D119=①解答入力!AP119,1,0)</f>
        <v>0</v>
      </c>
      <c r="AP119" s="89">
        <f>IF(①解答入力!D119=①解答入力!AQ119,1,0)</f>
        <v>0</v>
      </c>
      <c r="AQ119" s="111">
        <f>IF(①解答入力!D119=①解答入力!AR119,1,0)</f>
        <v>0</v>
      </c>
      <c r="AR119" s="311">
        <f>SUM(D119:AQ119)</f>
        <v>0</v>
      </c>
      <c r="AS119" s="312">
        <f>ROUND((AR119/COUNT(D119:AQ119)*100),1)</f>
        <v>0</v>
      </c>
      <c r="AT119" s="312">
        <f>COUNT(D119:AQ119)-AR119</f>
        <v>40</v>
      </c>
      <c r="AU119" s="313">
        <f>ROUND(AT119/COUNT(D119:AQ119)*100,1)</f>
        <v>100</v>
      </c>
    </row>
    <row r="120" spans="1:47" ht="15" customHeight="1">
      <c r="A120" s="382" t="s">
        <v>52</v>
      </c>
      <c r="B120" s="383"/>
      <c r="C120" s="137">
        <v>114</v>
      </c>
      <c r="D120" s="43">
        <f>IF(①解答入力!D120=①解答入力!E120,1,0)</f>
        <v>0</v>
      </c>
      <c r="E120" s="44">
        <f>IF(①解答入力!D120=①解答入力!F120,1,0)</f>
        <v>0</v>
      </c>
      <c r="F120" s="44">
        <f>IF(①解答入力!D120=①解答入力!G120,1,0)</f>
        <v>0</v>
      </c>
      <c r="G120" s="44">
        <f>IF(①解答入力!D120=①解答入力!H120,1,0)</f>
        <v>0</v>
      </c>
      <c r="H120" s="44">
        <f>IF(①解答入力!D120=①解答入力!I120,1,0)</f>
        <v>0</v>
      </c>
      <c r="I120" s="44">
        <f>IF(①解答入力!D120=①解答入力!J120,1,0)</f>
        <v>0</v>
      </c>
      <c r="J120" s="44">
        <f>IF(①解答入力!D120=①解答入力!K120,1,0)</f>
        <v>0</v>
      </c>
      <c r="K120" s="44">
        <f>IF(①解答入力!D120=①解答入力!L120,1,0)</f>
        <v>0</v>
      </c>
      <c r="L120" s="44">
        <f>IF(①解答入力!D120=①解答入力!M120,1,0)</f>
        <v>0</v>
      </c>
      <c r="M120" s="44">
        <f>IF(①解答入力!D120=①解答入力!N120,1,0)</f>
        <v>0</v>
      </c>
      <c r="N120" s="44">
        <f>IF(①解答入力!D120=①解答入力!O120,1,0)</f>
        <v>0</v>
      </c>
      <c r="O120" s="44">
        <f>IF(①解答入力!D120=①解答入力!P120,1,0)</f>
        <v>0</v>
      </c>
      <c r="P120" s="44">
        <f>IF(①解答入力!D120=①解答入力!Q120,1,0)</f>
        <v>0</v>
      </c>
      <c r="Q120" s="44">
        <f>IF(①解答入力!D120=①解答入力!R120,1,0)</f>
        <v>0</v>
      </c>
      <c r="R120" s="44">
        <f>IF(①解答入力!D120=①解答入力!S120,1,0)</f>
        <v>0</v>
      </c>
      <c r="S120" s="44">
        <f>IF(①解答入力!D120=①解答入力!T120,1,0)</f>
        <v>0</v>
      </c>
      <c r="T120" s="44">
        <f>IF(①解答入力!D120=①解答入力!U120,1,0)</f>
        <v>0</v>
      </c>
      <c r="U120" s="44">
        <f>IF(①解答入力!D120=①解答入力!V120,1,0)</f>
        <v>0</v>
      </c>
      <c r="V120" s="44">
        <f>IF(①解答入力!D120=①解答入力!W120,1,0)</f>
        <v>0</v>
      </c>
      <c r="W120" s="44">
        <f>IF(①解答入力!D120=①解答入力!X120,1,0)</f>
        <v>0</v>
      </c>
      <c r="X120" s="44">
        <f>IF(①解答入力!D120=①解答入力!Y120,1,0)</f>
        <v>0</v>
      </c>
      <c r="Y120" s="44">
        <f>IF(①解答入力!D120=①解答入力!Z120,1,0)</f>
        <v>0</v>
      </c>
      <c r="Z120" s="44">
        <f>IF(①解答入力!D120=①解答入力!AA120,1,0)</f>
        <v>0</v>
      </c>
      <c r="AA120" s="44">
        <f>IF(①解答入力!D120=①解答入力!AB120,1,0)</f>
        <v>0</v>
      </c>
      <c r="AB120" s="44">
        <f>IF(①解答入力!D120=①解答入力!AC120,1,0)</f>
        <v>0</v>
      </c>
      <c r="AC120" s="44">
        <f>IF(①解答入力!D120=①解答入力!AD120,1,0)</f>
        <v>0</v>
      </c>
      <c r="AD120" s="44">
        <f>IF(①解答入力!D120=①解答入力!AE120,1,0)</f>
        <v>0</v>
      </c>
      <c r="AE120" s="44">
        <f>IF(①解答入力!D120=①解答入力!AF120,1,0)</f>
        <v>0</v>
      </c>
      <c r="AF120" s="44">
        <f>IF(①解答入力!D120=①解答入力!AG120,1,0)</f>
        <v>0</v>
      </c>
      <c r="AG120" s="44">
        <f>IF(①解答入力!D120=①解答入力!AH120,1,0)</f>
        <v>0</v>
      </c>
      <c r="AH120" s="44">
        <f>IF(①解答入力!D120=①解答入力!AI120,1,0)</f>
        <v>0</v>
      </c>
      <c r="AI120" s="44">
        <f>IF(①解答入力!D120=①解答入力!AJ120,1,0)</f>
        <v>0</v>
      </c>
      <c r="AJ120" s="86">
        <f>IF(①解答入力!D120=①解答入力!AK120,1,0)</f>
        <v>0</v>
      </c>
      <c r="AK120" s="44">
        <f>IF(①解答入力!D120=①解答入力!AL120,1,0)</f>
        <v>0</v>
      </c>
      <c r="AL120" s="44">
        <f>IF(①解答入力!D120=①解答入力!AM120,1,0)</f>
        <v>0</v>
      </c>
      <c r="AM120" s="44">
        <f>IF(①解答入力!D120=①解答入力!AN120,1,0)</f>
        <v>0</v>
      </c>
      <c r="AN120" s="44">
        <f>IF(①解答入力!D120=①解答入力!AO120,1,0)</f>
        <v>0</v>
      </c>
      <c r="AO120" s="44">
        <f>IF(①解答入力!D120=①解答入力!AP120,1,0)</f>
        <v>0</v>
      </c>
      <c r="AP120" s="86">
        <f>IF(①解答入力!D120=①解答入力!AQ120,1,0)</f>
        <v>0</v>
      </c>
      <c r="AQ120" s="110">
        <f>IF(①解答入力!D120=①解答入力!AR120,1,0)</f>
        <v>0</v>
      </c>
      <c r="AR120" s="210">
        <f t="shared" si="4"/>
        <v>0</v>
      </c>
      <c r="AS120" s="73">
        <f t="shared" si="5"/>
        <v>0</v>
      </c>
      <c r="AT120" s="73">
        <f t="shared" si="6"/>
        <v>40</v>
      </c>
      <c r="AU120" s="211">
        <f t="shared" si="7"/>
        <v>100</v>
      </c>
    </row>
    <row r="121" spans="1:47" ht="15" customHeight="1">
      <c r="A121" s="384"/>
      <c r="B121" s="385"/>
      <c r="C121" s="138">
        <v>115</v>
      </c>
      <c r="D121" s="45">
        <f>IF(①解答入力!D121=①解答入力!E121,1,0)</f>
        <v>0</v>
      </c>
      <c r="E121" s="46">
        <f>IF(①解答入力!D121=①解答入力!F121,1,0)</f>
        <v>0</v>
      </c>
      <c r="F121" s="46">
        <f>IF(①解答入力!D121=①解答入力!G121,1,0)</f>
        <v>0</v>
      </c>
      <c r="G121" s="46">
        <f>IF(①解答入力!D121=①解答入力!H121,1,0)</f>
        <v>0</v>
      </c>
      <c r="H121" s="46">
        <f>IF(①解答入力!D121=①解答入力!I121,1,0)</f>
        <v>0</v>
      </c>
      <c r="I121" s="46">
        <f>IF(①解答入力!D121=①解答入力!J121,1,0)</f>
        <v>0</v>
      </c>
      <c r="J121" s="46">
        <f>IF(①解答入力!D121=①解答入力!K121,1,0)</f>
        <v>0</v>
      </c>
      <c r="K121" s="46">
        <f>IF(①解答入力!D121=①解答入力!L121,1,0)</f>
        <v>0</v>
      </c>
      <c r="L121" s="46">
        <f>IF(①解答入力!D121=①解答入力!M121,1,0)</f>
        <v>0</v>
      </c>
      <c r="M121" s="46">
        <f>IF(①解答入力!D121=①解答入力!N121,1,0)</f>
        <v>0</v>
      </c>
      <c r="N121" s="46">
        <f>IF(①解答入力!D121=①解答入力!O121,1,0)</f>
        <v>0</v>
      </c>
      <c r="O121" s="46">
        <f>IF(①解答入力!D121=①解答入力!P121,1,0)</f>
        <v>0</v>
      </c>
      <c r="P121" s="46">
        <f>IF(①解答入力!D121=①解答入力!Q121,1,0)</f>
        <v>0</v>
      </c>
      <c r="Q121" s="46">
        <f>IF(①解答入力!D121=①解答入力!R121,1,0)</f>
        <v>0</v>
      </c>
      <c r="R121" s="46">
        <f>IF(①解答入力!D121=①解答入力!S121,1,0)</f>
        <v>0</v>
      </c>
      <c r="S121" s="46">
        <f>IF(①解答入力!D121=①解答入力!T121,1,0)</f>
        <v>0</v>
      </c>
      <c r="T121" s="46">
        <f>IF(①解答入力!D121=①解答入力!U121,1,0)</f>
        <v>0</v>
      </c>
      <c r="U121" s="46">
        <f>IF(①解答入力!D121=①解答入力!V121,1,0)</f>
        <v>0</v>
      </c>
      <c r="V121" s="46">
        <f>IF(①解答入力!D121=①解答入力!W121,1,0)</f>
        <v>0</v>
      </c>
      <c r="W121" s="46">
        <f>IF(①解答入力!D121=①解答入力!X121,1,0)</f>
        <v>0</v>
      </c>
      <c r="X121" s="46">
        <f>IF(①解答入力!D121=①解答入力!Y121,1,0)</f>
        <v>0</v>
      </c>
      <c r="Y121" s="46">
        <f>IF(①解答入力!D121=①解答入力!Z121,1,0)</f>
        <v>0</v>
      </c>
      <c r="Z121" s="46">
        <f>IF(①解答入力!D121=①解答入力!AA121,1,0)</f>
        <v>0</v>
      </c>
      <c r="AA121" s="46">
        <f>IF(①解答入力!D121=①解答入力!AB121,1,0)</f>
        <v>0</v>
      </c>
      <c r="AB121" s="46">
        <f>IF(①解答入力!D121=①解答入力!AC121,1,0)</f>
        <v>0</v>
      </c>
      <c r="AC121" s="46">
        <f>IF(①解答入力!D121=①解答入力!AD121,1,0)</f>
        <v>0</v>
      </c>
      <c r="AD121" s="46">
        <f>IF(①解答入力!D121=①解答入力!AE121,1,0)</f>
        <v>0</v>
      </c>
      <c r="AE121" s="46">
        <f>IF(①解答入力!D121=①解答入力!AF121,1,0)</f>
        <v>0</v>
      </c>
      <c r="AF121" s="46">
        <f>IF(①解答入力!D121=①解答入力!AG121,1,0)</f>
        <v>0</v>
      </c>
      <c r="AG121" s="46">
        <f>IF(①解答入力!D121=①解答入力!AH121,1,0)</f>
        <v>0</v>
      </c>
      <c r="AH121" s="46">
        <f>IF(①解答入力!D121=①解答入力!AI121,1,0)</f>
        <v>0</v>
      </c>
      <c r="AI121" s="46">
        <f>IF(①解答入力!D121=①解答入力!AJ121,1,0)</f>
        <v>0</v>
      </c>
      <c r="AJ121" s="87">
        <f>IF(①解答入力!D121=①解答入力!AK121,1,0)</f>
        <v>0</v>
      </c>
      <c r="AK121" s="46">
        <f>IF(①解答入力!D121=①解答入力!AL121,1,0)</f>
        <v>0</v>
      </c>
      <c r="AL121" s="46">
        <f>IF(①解答入力!D121=①解答入力!AM121,1,0)</f>
        <v>0</v>
      </c>
      <c r="AM121" s="46">
        <f>IF(①解答入力!D121=①解答入力!AN121,1,0)</f>
        <v>0</v>
      </c>
      <c r="AN121" s="46">
        <f>IF(①解答入力!D121=①解答入力!AO121,1,0)</f>
        <v>0</v>
      </c>
      <c r="AO121" s="46">
        <f>IF(①解答入力!D121=①解答入力!AP121,1,0)</f>
        <v>0</v>
      </c>
      <c r="AP121" s="87">
        <f>IF(①解答入力!D121=①解答入力!AQ121,1,0)</f>
        <v>0</v>
      </c>
      <c r="AQ121" s="107">
        <f>IF(①解答入力!D121=①解答入力!AR121,1,0)</f>
        <v>0</v>
      </c>
      <c r="AR121" s="66">
        <f t="shared" si="4"/>
        <v>0</v>
      </c>
      <c r="AS121" s="74">
        <f t="shared" si="5"/>
        <v>0</v>
      </c>
      <c r="AT121" s="74">
        <f t="shared" si="6"/>
        <v>40</v>
      </c>
      <c r="AU121" s="68">
        <f t="shared" si="7"/>
        <v>100</v>
      </c>
    </row>
    <row r="122" spans="1:47" ht="15" customHeight="1">
      <c r="A122" s="384"/>
      <c r="B122" s="385"/>
      <c r="C122" s="138">
        <v>116</v>
      </c>
      <c r="D122" s="45">
        <f>IF(①解答入力!D122=①解答入力!E122,1,0)</f>
        <v>0</v>
      </c>
      <c r="E122" s="46">
        <f>IF(①解答入力!D122=①解答入力!F122,1,0)</f>
        <v>0</v>
      </c>
      <c r="F122" s="46">
        <f>IF(①解答入力!D122=①解答入力!G122,1,0)</f>
        <v>0</v>
      </c>
      <c r="G122" s="46">
        <f>IF(①解答入力!D122=①解答入力!H122,1,0)</f>
        <v>0</v>
      </c>
      <c r="H122" s="46">
        <f>IF(①解答入力!D122=①解答入力!I122,1,0)</f>
        <v>0</v>
      </c>
      <c r="I122" s="46">
        <f>IF(①解答入力!D122=①解答入力!J122,1,0)</f>
        <v>0</v>
      </c>
      <c r="J122" s="46">
        <f>IF(①解答入力!D122=①解答入力!K122,1,0)</f>
        <v>0</v>
      </c>
      <c r="K122" s="46">
        <f>IF(①解答入力!D122=①解答入力!L122,1,0)</f>
        <v>0</v>
      </c>
      <c r="L122" s="46">
        <f>IF(①解答入力!D122=①解答入力!M122,1,0)</f>
        <v>0</v>
      </c>
      <c r="M122" s="46">
        <f>IF(①解答入力!D122=①解答入力!N122,1,0)</f>
        <v>0</v>
      </c>
      <c r="N122" s="46">
        <f>IF(①解答入力!D122=①解答入力!O122,1,0)</f>
        <v>0</v>
      </c>
      <c r="O122" s="46">
        <f>IF(①解答入力!D122=①解答入力!P122,1,0)</f>
        <v>0</v>
      </c>
      <c r="P122" s="46">
        <f>IF(①解答入力!D122=①解答入力!Q122,1,0)</f>
        <v>0</v>
      </c>
      <c r="Q122" s="46">
        <f>IF(①解答入力!D122=①解答入力!R122,1,0)</f>
        <v>0</v>
      </c>
      <c r="R122" s="46">
        <f>IF(①解答入力!D122=①解答入力!S122,1,0)</f>
        <v>0</v>
      </c>
      <c r="S122" s="46">
        <f>IF(①解答入力!D122=①解答入力!T122,1,0)</f>
        <v>0</v>
      </c>
      <c r="T122" s="46">
        <f>IF(①解答入力!D122=①解答入力!U122,1,0)</f>
        <v>0</v>
      </c>
      <c r="U122" s="46">
        <f>IF(①解答入力!D122=①解答入力!V122,1,0)</f>
        <v>0</v>
      </c>
      <c r="V122" s="46">
        <f>IF(①解答入力!D122=①解答入力!W122,1,0)</f>
        <v>0</v>
      </c>
      <c r="W122" s="46">
        <f>IF(①解答入力!D122=①解答入力!X122,1,0)</f>
        <v>0</v>
      </c>
      <c r="X122" s="46">
        <f>IF(①解答入力!D122=①解答入力!Y122,1,0)</f>
        <v>0</v>
      </c>
      <c r="Y122" s="46">
        <f>IF(①解答入力!D122=①解答入力!Z122,1,0)</f>
        <v>0</v>
      </c>
      <c r="Z122" s="46">
        <f>IF(①解答入力!D122=①解答入力!AA122,1,0)</f>
        <v>0</v>
      </c>
      <c r="AA122" s="46">
        <f>IF(①解答入力!D122=①解答入力!AB122,1,0)</f>
        <v>0</v>
      </c>
      <c r="AB122" s="46">
        <f>IF(①解答入力!D122=①解答入力!AC122,1,0)</f>
        <v>0</v>
      </c>
      <c r="AC122" s="46">
        <f>IF(①解答入力!D122=①解答入力!AD122,1,0)</f>
        <v>0</v>
      </c>
      <c r="AD122" s="46">
        <f>IF(①解答入力!D122=①解答入力!AE122,1,0)</f>
        <v>0</v>
      </c>
      <c r="AE122" s="46">
        <f>IF(①解答入力!D122=①解答入力!AF122,1,0)</f>
        <v>0</v>
      </c>
      <c r="AF122" s="46">
        <f>IF(①解答入力!D122=①解答入力!AG122,1,0)</f>
        <v>0</v>
      </c>
      <c r="AG122" s="46">
        <f>IF(①解答入力!D122=①解答入力!AH122,1,0)</f>
        <v>0</v>
      </c>
      <c r="AH122" s="46">
        <f>IF(①解答入力!D122=①解答入力!AI122,1,0)</f>
        <v>0</v>
      </c>
      <c r="AI122" s="46">
        <f>IF(①解答入力!D122=①解答入力!AJ122,1,0)</f>
        <v>0</v>
      </c>
      <c r="AJ122" s="87">
        <f>IF(①解答入力!D122=①解答入力!AK122,1,0)</f>
        <v>0</v>
      </c>
      <c r="AK122" s="46">
        <f>IF(①解答入力!D122=①解答入力!AL122,1,0)</f>
        <v>0</v>
      </c>
      <c r="AL122" s="46">
        <f>IF(①解答入力!D122=①解答入力!AM122,1,0)</f>
        <v>0</v>
      </c>
      <c r="AM122" s="46">
        <f>IF(①解答入力!D122=①解答入力!AN122,1,0)</f>
        <v>0</v>
      </c>
      <c r="AN122" s="46">
        <f>IF(①解答入力!D122=①解答入力!AO122,1,0)</f>
        <v>0</v>
      </c>
      <c r="AO122" s="46">
        <f>IF(①解答入力!D122=①解答入力!AP122,1,0)</f>
        <v>0</v>
      </c>
      <c r="AP122" s="87">
        <f>IF(①解答入力!D122=①解答入力!AQ122,1,0)</f>
        <v>0</v>
      </c>
      <c r="AQ122" s="107">
        <f>IF(①解答入力!D122=①解答入力!AR122,1,0)</f>
        <v>0</v>
      </c>
      <c r="AR122" s="66">
        <f t="shared" si="4"/>
        <v>0</v>
      </c>
      <c r="AS122" s="74">
        <f t="shared" si="5"/>
        <v>0</v>
      </c>
      <c r="AT122" s="74">
        <f t="shared" si="6"/>
        <v>40</v>
      </c>
      <c r="AU122" s="68">
        <f t="shared" si="7"/>
        <v>100</v>
      </c>
    </row>
    <row r="123" spans="1:47" ht="15" customHeight="1">
      <c r="A123" s="384"/>
      <c r="B123" s="385"/>
      <c r="C123" s="138">
        <v>117</v>
      </c>
      <c r="D123" s="45">
        <f>IF(①解答入力!D123=①解答入力!E123,1,0)</f>
        <v>0</v>
      </c>
      <c r="E123" s="46">
        <f>IF(①解答入力!D123=①解答入力!F123,1,0)</f>
        <v>0</v>
      </c>
      <c r="F123" s="46">
        <f>IF(①解答入力!D123=①解答入力!G123,1,0)</f>
        <v>0</v>
      </c>
      <c r="G123" s="46">
        <f>IF(①解答入力!D123=①解答入力!H123,1,0)</f>
        <v>0</v>
      </c>
      <c r="H123" s="46">
        <f>IF(①解答入力!D123=①解答入力!I123,1,0)</f>
        <v>0</v>
      </c>
      <c r="I123" s="46">
        <f>IF(①解答入力!D123=①解答入力!J123,1,0)</f>
        <v>0</v>
      </c>
      <c r="J123" s="46">
        <f>IF(①解答入力!D123=①解答入力!K123,1,0)</f>
        <v>0</v>
      </c>
      <c r="K123" s="46">
        <f>IF(①解答入力!D123=①解答入力!L123,1,0)</f>
        <v>0</v>
      </c>
      <c r="L123" s="46">
        <f>IF(①解答入力!D123=①解答入力!M123,1,0)</f>
        <v>0</v>
      </c>
      <c r="M123" s="46">
        <f>IF(①解答入力!D123=①解答入力!N123,1,0)</f>
        <v>0</v>
      </c>
      <c r="N123" s="46">
        <f>IF(①解答入力!D123=①解答入力!O123,1,0)</f>
        <v>0</v>
      </c>
      <c r="O123" s="46">
        <f>IF(①解答入力!D123=①解答入力!P123,1,0)</f>
        <v>0</v>
      </c>
      <c r="P123" s="46">
        <f>IF(①解答入力!D123=①解答入力!Q123,1,0)</f>
        <v>0</v>
      </c>
      <c r="Q123" s="46">
        <f>IF(①解答入力!D123=①解答入力!R123,1,0)</f>
        <v>0</v>
      </c>
      <c r="R123" s="46">
        <f>IF(①解答入力!D123=①解答入力!S123,1,0)</f>
        <v>0</v>
      </c>
      <c r="S123" s="46">
        <f>IF(①解答入力!D123=①解答入力!T123,1,0)</f>
        <v>0</v>
      </c>
      <c r="T123" s="46">
        <f>IF(①解答入力!D123=①解答入力!U123,1,0)</f>
        <v>0</v>
      </c>
      <c r="U123" s="46">
        <f>IF(①解答入力!D123=①解答入力!V123,1,0)</f>
        <v>0</v>
      </c>
      <c r="V123" s="46">
        <f>IF(①解答入力!D123=①解答入力!W123,1,0)</f>
        <v>0</v>
      </c>
      <c r="W123" s="46">
        <f>IF(①解答入力!D123=①解答入力!X123,1,0)</f>
        <v>0</v>
      </c>
      <c r="X123" s="46">
        <f>IF(①解答入力!D123=①解答入力!Y123,1,0)</f>
        <v>0</v>
      </c>
      <c r="Y123" s="46">
        <f>IF(①解答入力!D123=①解答入力!Z123,1,0)</f>
        <v>0</v>
      </c>
      <c r="Z123" s="46">
        <f>IF(①解答入力!D123=①解答入力!AA123,1,0)</f>
        <v>0</v>
      </c>
      <c r="AA123" s="46">
        <f>IF(①解答入力!D123=①解答入力!AB123,1,0)</f>
        <v>0</v>
      </c>
      <c r="AB123" s="46">
        <f>IF(①解答入力!D123=①解答入力!AC123,1,0)</f>
        <v>0</v>
      </c>
      <c r="AC123" s="46">
        <f>IF(①解答入力!D123=①解答入力!AD123,1,0)</f>
        <v>0</v>
      </c>
      <c r="AD123" s="46">
        <f>IF(①解答入力!D123=①解答入力!AE123,1,0)</f>
        <v>0</v>
      </c>
      <c r="AE123" s="46">
        <f>IF(①解答入力!D123=①解答入力!AF123,1,0)</f>
        <v>0</v>
      </c>
      <c r="AF123" s="46">
        <f>IF(①解答入力!D123=①解答入力!AG123,1,0)</f>
        <v>0</v>
      </c>
      <c r="AG123" s="46">
        <f>IF(①解答入力!D123=①解答入力!AH123,1,0)</f>
        <v>0</v>
      </c>
      <c r="AH123" s="46">
        <f>IF(①解答入力!D123=①解答入力!AI123,1,0)</f>
        <v>0</v>
      </c>
      <c r="AI123" s="46">
        <f>IF(①解答入力!D123=①解答入力!AJ123,1,0)</f>
        <v>0</v>
      </c>
      <c r="AJ123" s="87">
        <f>IF(①解答入力!D123=①解答入力!AK123,1,0)</f>
        <v>0</v>
      </c>
      <c r="AK123" s="46">
        <f>IF(①解答入力!D123=①解答入力!AL123,1,0)</f>
        <v>0</v>
      </c>
      <c r="AL123" s="46">
        <f>IF(①解答入力!D123=①解答入力!AM123,1,0)</f>
        <v>0</v>
      </c>
      <c r="AM123" s="46">
        <f>IF(①解答入力!D123=①解答入力!AN123,1,0)</f>
        <v>0</v>
      </c>
      <c r="AN123" s="46">
        <f>IF(①解答入力!D123=①解答入力!AO123,1,0)</f>
        <v>0</v>
      </c>
      <c r="AO123" s="46">
        <f>IF(①解答入力!D123=①解答入力!AP123,1,0)</f>
        <v>0</v>
      </c>
      <c r="AP123" s="87">
        <f>IF(①解答入力!D123=①解答入力!AQ123,1,0)</f>
        <v>0</v>
      </c>
      <c r="AQ123" s="107">
        <f>IF(①解答入力!D123=①解答入力!AR123,1,0)</f>
        <v>0</v>
      </c>
      <c r="AR123" s="66">
        <f t="shared" si="4"/>
        <v>0</v>
      </c>
      <c r="AS123" s="74">
        <f t="shared" si="5"/>
        <v>0</v>
      </c>
      <c r="AT123" s="74">
        <f t="shared" si="6"/>
        <v>40</v>
      </c>
      <c r="AU123" s="68">
        <f t="shared" si="7"/>
        <v>100</v>
      </c>
    </row>
    <row r="124" spans="1:47" ht="15" customHeight="1">
      <c r="A124" s="384"/>
      <c r="B124" s="385"/>
      <c r="C124" s="141">
        <v>118</v>
      </c>
      <c r="D124" s="53">
        <f>IF(①解答入力!D124=①解答入力!E124,1,0)</f>
        <v>0</v>
      </c>
      <c r="E124" s="54">
        <f>IF(①解答入力!D124=①解答入力!F124,1,0)</f>
        <v>0</v>
      </c>
      <c r="F124" s="54">
        <f>IF(①解答入力!D124=①解答入力!G124,1,0)</f>
        <v>0</v>
      </c>
      <c r="G124" s="54">
        <f>IF(①解答入力!D124=①解答入力!H124,1,0)</f>
        <v>0</v>
      </c>
      <c r="H124" s="54">
        <f>IF(①解答入力!D124=①解答入力!I124,1,0)</f>
        <v>0</v>
      </c>
      <c r="I124" s="54">
        <f>IF(①解答入力!D124=①解答入力!J124,1,0)</f>
        <v>0</v>
      </c>
      <c r="J124" s="54">
        <f>IF(①解答入力!D124=①解答入力!K124,1,0)</f>
        <v>0</v>
      </c>
      <c r="K124" s="54">
        <f>IF(①解答入力!D124=①解答入力!L124,1,0)</f>
        <v>0</v>
      </c>
      <c r="L124" s="54">
        <f>IF(①解答入力!D124=①解答入力!M124,1,0)</f>
        <v>0</v>
      </c>
      <c r="M124" s="54">
        <f>IF(①解答入力!D124=①解答入力!N124,1,0)</f>
        <v>0</v>
      </c>
      <c r="N124" s="54">
        <f>IF(①解答入力!D124=①解答入力!O124,1,0)</f>
        <v>0</v>
      </c>
      <c r="O124" s="54">
        <f>IF(①解答入力!D124=①解答入力!P124,1,0)</f>
        <v>0</v>
      </c>
      <c r="P124" s="54">
        <f>IF(①解答入力!D124=①解答入力!Q124,1,0)</f>
        <v>0</v>
      </c>
      <c r="Q124" s="54">
        <f>IF(①解答入力!D124=①解答入力!R124,1,0)</f>
        <v>0</v>
      </c>
      <c r="R124" s="54">
        <f>IF(①解答入力!D124=①解答入力!S124,1,0)</f>
        <v>0</v>
      </c>
      <c r="S124" s="54">
        <f>IF(①解答入力!D124=①解答入力!T124,1,0)</f>
        <v>0</v>
      </c>
      <c r="T124" s="54">
        <f>IF(①解答入力!D124=①解答入力!U124,1,0)</f>
        <v>0</v>
      </c>
      <c r="U124" s="54">
        <f>IF(①解答入力!D124=①解答入力!V124,1,0)</f>
        <v>0</v>
      </c>
      <c r="V124" s="54">
        <f>IF(①解答入力!D124=①解答入力!W124,1,0)</f>
        <v>0</v>
      </c>
      <c r="W124" s="54">
        <f>IF(①解答入力!D124=①解答入力!X124,1,0)</f>
        <v>0</v>
      </c>
      <c r="X124" s="54">
        <f>IF(①解答入力!D124=①解答入力!Y124,1,0)</f>
        <v>0</v>
      </c>
      <c r="Y124" s="54">
        <f>IF(①解答入力!D124=①解答入力!Z124,1,0)</f>
        <v>0</v>
      </c>
      <c r="Z124" s="54">
        <f>IF(①解答入力!D124=①解答入力!AA124,1,0)</f>
        <v>0</v>
      </c>
      <c r="AA124" s="54">
        <f>IF(①解答入力!D124=①解答入力!AB124,1,0)</f>
        <v>0</v>
      </c>
      <c r="AB124" s="54">
        <f>IF(①解答入力!D124=①解答入力!AC124,1,0)</f>
        <v>0</v>
      </c>
      <c r="AC124" s="54">
        <f>IF(①解答入力!D124=①解答入力!AD124,1,0)</f>
        <v>0</v>
      </c>
      <c r="AD124" s="54">
        <f>IF(①解答入力!D124=①解答入力!AE124,1,0)</f>
        <v>0</v>
      </c>
      <c r="AE124" s="54">
        <f>IF(①解答入力!D124=①解答入力!AF124,1,0)</f>
        <v>0</v>
      </c>
      <c r="AF124" s="54">
        <f>IF(①解答入力!D124=①解答入力!AG124,1,0)</f>
        <v>0</v>
      </c>
      <c r="AG124" s="54">
        <f>IF(①解答入力!D124=①解答入力!AH124,1,0)</f>
        <v>0</v>
      </c>
      <c r="AH124" s="54">
        <f>IF(①解答入力!D124=①解答入力!AI124,1,0)</f>
        <v>0</v>
      </c>
      <c r="AI124" s="54">
        <f>IF(①解答入力!D124=①解答入力!AJ124,1,0)</f>
        <v>0</v>
      </c>
      <c r="AJ124" s="90">
        <f>IF(①解答入力!D124=①解答入力!AK124,1,0)</f>
        <v>0</v>
      </c>
      <c r="AK124" s="54">
        <f>IF(①解答入力!D124=①解答入力!AL124,1,0)</f>
        <v>0</v>
      </c>
      <c r="AL124" s="54">
        <f>IF(①解答入力!D124=①解答入力!AM124,1,0)</f>
        <v>0</v>
      </c>
      <c r="AM124" s="54">
        <f>IF(①解答入力!D124=①解答入力!AN124,1,0)</f>
        <v>0</v>
      </c>
      <c r="AN124" s="54">
        <f>IF(①解答入力!D124=①解答入力!AO124,1,0)</f>
        <v>0</v>
      </c>
      <c r="AO124" s="54">
        <f>IF(①解答入力!D124=①解答入力!AP124,1,0)</f>
        <v>0</v>
      </c>
      <c r="AP124" s="90">
        <f>IF(①解答入力!D124=①解答入力!AQ124,1,0)</f>
        <v>0</v>
      </c>
      <c r="AQ124" s="109">
        <f>IF(①解答入力!D124=①解答入力!AR124,1,0)</f>
        <v>0</v>
      </c>
      <c r="AR124" s="67">
        <f t="shared" si="4"/>
        <v>0</v>
      </c>
      <c r="AS124" s="77">
        <f t="shared" si="5"/>
        <v>0</v>
      </c>
      <c r="AT124" s="77">
        <f t="shared" si="6"/>
        <v>40</v>
      </c>
      <c r="AU124" s="69">
        <f t="shared" si="7"/>
        <v>100</v>
      </c>
    </row>
    <row r="125" spans="1:47" ht="15" customHeight="1">
      <c r="A125" s="384"/>
      <c r="B125" s="385"/>
      <c r="C125" s="138">
        <v>119</v>
      </c>
      <c r="D125" s="45">
        <f>IF(①解答入力!D125=①解答入力!E125,1,0)</f>
        <v>0</v>
      </c>
      <c r="E125" s="46">
        <f>IF(①解答入力!D125=①解答入力!F125,1,0)</f>
        <v>0</v>
      </c>
      <c r="F125" s="46">
        <f>IF(①解答入力!D125=①解答入力!G125,1,0)</f>
        <v>0</v>
      </c>
      <c r="G125" s="46">
        <f>IF(①解答入力!D125=①解答入力!H125,1,0)</f>
        <v>0</v>
      </c>
      <c r="H125" s="46">
        <f>IF(①解答入力!D125=①解答入力!I125,1,0)</f>
        <v>0</v>
      </c>
      <c r="I125" s="46">
        <f>IF(①解答入力!D125=①解答入力!J125,1,0)</f>
        <v>0</v>
      </c>
      <c r="J125" s="46">
        <f>IF(①解答入力!D125=①解答入力!K125,1,0)</f>
        <v>0</v>
      </c>
      <c r="K125" s="46">
        <f>IF(①解答入力!D125=①解答入力!L125,1,0)</f>
        <v>0</v>
      </c>
      <c r="L125" s="46">
        <f>IF(①解答入力!D125=①解答入力!M125,1,0)</f>
        <v>0</v>
      </c>
      <c r="M125" s="46">
        <f>IF(①解答入力!D125=①解答入力!N125,1,0)</f>
        <v>0</v>
      </c>
      <c r="N125" s="46">
        <f>IF(①解答入力!D125=①解答入力!O125,1,0)</f>
        <v>0</v>
      </c>
      <c r="O125" s="46">
        <f>IF(①解答入力!D125=①解答入力!P125,1,0)</f>
        <v>0</v>
      </c>
      <c r="P125" s="46">
        <f>IF(①解答入力!D125=①解答入力!Q125,1,0)</f>
        <v>0</v>
      </c>
      <c r="Q125" s="46">
        <f>IF(①解答入力!D125=①解答入力!R125,1,0)</f>
        <v>0</v>
      </c>
      <c r="R125" s="46">
        <f>IF(①解答入力!D125=①解答入力!S125,1,0)</f>
        <v>0</v>
      </c>
      <c r="S125" s="46">
        <f>IF(①解答入力!D125=①解答入力!T125,1,0)</f>
        <v>0</v>
      </c>
      <c r="T125" s="46">
        <f>IF(①解答入力!D125=①解答入力!U125,1,0)</f>
        <v>0</v>
      </c>
      <c r="U125" s="46">
        <f>IF(①解答入力!D125=①解答入力!V125,1,0)</f>
        <v>0</v>
      </c>
      <c r="V125" s="46">
        <f>IF(①解答入力!D125=①解答入力!W125,1,0)</f>
        <v>0</v>
      </c>
      <c r="W125" s="46">
        <f>IF(①解答入力!D125=①解答入力!X125,1,0)</f>
        <v>0</v>
      </c>
      <c r="X125" s="46">
        <f>IF(①解答入力!D125=①解答入力!Y125,1,0)</f>
        <v>0</v>
      </c>
      <c r="Y125" s="46">
        <f>IF(①解答入力!D125=①解答入力!Z125,1,0)</f>
        <v>0</v>
      </c>
      <c r="Z125" s="46">
        <f>IF(①解答入力!D125=①解答入力!AA125,1,0)</f>
        <v>0</v>
      </c>
      <c r="AA125" s="46">
        <f>IF(①解答入力!D125=①解答入力!AB125,1,0)</f>
        <v>0</v>
      </c>
      <c r="AB125" s="46">
        <f>IF(①解答入力!D125=①解答入力!AC125,1,0)</f>
        <v>0</v>
      </c>
      <c r="AC125" s="46">
        <f>IF(①解答入力!D125=①解答入力!AD125,1,0)</f>
        <v>0</v>
      </c>
      <c r="AD125" s="46">
        <f>IF(①解答入力!D125=①解答入力!AE125,1,0)</f>
        <v>0</v>
      </c>
      <c r="AE125" s="46">
        <f>IF(①解答入力!D125=①解答入力!AF125,1,0)</f>
        <v>0</v>
      </c>
      <c r="AF125" s="46">
        <f>IF(①解答入力!D125=①解答入力!AG125,1,0)</f>
        <v>0</v>
      </c>
      <c r="AG125" s="46">
        <f>IF(①解答入力!D125=①解答入力!AH125,1,0)</f>
        <v>0</v>
      </c>
      <c r="AH125" s="46">
        <f>IF(①解答入力!D125=①解答入力!AI125,1,0)</f>
        <v>0</v>
      </c>
      <c r="AI125" s="46">
        <f>IF(①解答入力!D125=①解答入力!AJ125,1,0)</f>
        <v>0</v>
      </c>
      <c r="AJ125" s="87">
        <f>IF(①解答入力!D125=①解答入力!AK125,1,0)</f>
        <v>0</v>
      </c>
      <c r="AK125" s="46">
        <f>IF(①解答入力!D125=①解答入力!AL125,1,0)</f>
        <v>0</v>
      </c>
      <c r="AL125" s="46">
        <f>IF(①解答入力!D125=①解答入力!AM125,1,0)</f>
        <v>0</v>
      </c>
      <c r="AM125" s="46">
        <f>IF(①解答入力!D125=①解答入力!AN125,1,0)</f>
        <v>0</v>
      </c>
      <c r="AN125" s="46">
        <f>IF(①解答入力!D125=①解答入力!AO125,1,0)</f>
        <v>0</v>
      </c>
      <c r="AO125" s="46">
        <f>IF(①解答入力!D125=①解答入力!AP125,1,0)</f>
        <v>0</v>
      </c>
      <c r="AP125" s="87">
        <f>IF(①解答入力!D125=①解答入力!AQ125,1,0)</f>
        <v>0</v>
      </c>
      <c r="AQ125" s="107">
        <f>IF(①解答入力!D125=①解答入力!AR125,1,0)</f>
        <v>0</v>
      </c>
      <c r="AR125" s="66">
        <f t="shared" si="4"/>
        <v>0</v>
      </c>
      <c r="AS125" s="74">
        <f t="shared" si="5"/>
        <v>0</v>
      </c>
      <c r="AT125" s="74">
        <f t="shared" si="6"/>
        <v>40</v>
      </c>
      <c r="AU125" s="68">
        <f t="shared" si="7"/>
        <v>100</v>
      </c>
    </row>
    <row r="126" spans="1:47" ht="15" customHeight="1">
      <c r="A126" s="384"/>
      <c r="B126" s="385"/>
      <c r="C126" s="138">
        <v>120</v>
      </c>
      <c r="D126" s="45">
        <f>IF(①解答入力!D126=①解答入力!E126,1,0)</f>
        <v>0</v>
      </c>
      <c r="E126" s="46">
        <f>IF(①解答入力!D126=①解答入力!F126,1,0)</f>
        <v>0</v>
      </c>
      <c r="F126" s="46">
        <f>IF(①解答入力!D126=①解答入力!G126,1,0)</f>
        <v>0</v>
      </c>
      <c r="G126" s="46">
        <f>IF(①解答入力!D126=①解答入力!H126,1,0)</f>
        <v>0</v>
      </c>
      <c r="H126" s="46">
        <f>IF(①解答入力!D126=①解答入力!I126,1,0)</f>
        <v>0</v>
      </c>
      <c r="I126" s="46">
        <f>IF(①解答入力!D126=①解答入力!J126,1,0)</f>
        <v>0</v>
      </c>
      <c r="J126" s="46">
        <f>IF(①解答入力!D126=①解答入力!K126,1,0)</f>
        <v>0</v>
      </c>
      <c r="K126" s="46">
        <f>IF(①解答入力!D126=①解答入力!L126,1,0)</f>
        <v>0</v>
      </c>
      <c r="L126" s="46">
        <f>IF(①解答入力!D126=①解答入力!M126,1,0)</f>
        <v>0</v>
      </c>
      <c r="M126" s="46">
        <f>IF(①解答入力!D126=①解答入力!N126,1,0)</f>
        <v>0</v>
      </c>
      <c r="N126" s="46">
        <f>IF(①解答入力!D126=①解答入力!O126,1,0)</f>
        <v>0</v>
      </c>
      <c r="O126" s="46">
        <f>IF(①解答入力!D126=①解答入力!P126,1,0)</f>
        <v>0</v>
      </c>
      <c r="P126" s="46">
        <f>IF(①解答入力!D126=①解答入力!Q126,1,0)</f>
        <v>0</v>
      </c>
      <c r="Q126" s="46">
        <f>IF(①解答入力!D126=①解答入力!R126,1,0)</f>
        <v>0</v>
      </c>
      <c r="R126" s="46">
        <f>IF(①解答入力!D126=①解答入力!S126,1,0)</f>
        <v>0</v>
      </c>
      <c r="S126" s="46">
        <f>IF(①解答入力!D126=①解答入力!T126,1,0)</f>
        <v>0</v>
      </c>
      <c r="T126" s="46">
        <f>IF(①解答入力!D126=①解答入力!U126,1,0)</f>
        <v>0</v>
      </c>
      <c r="U126" s="46">
        <f>IF(①解答入力!D126=①解答入力!V126,1,0)</f>
        <v>0</v>
      </c>
      <c r="V126" s="46">
        <f>IF(①解答入力!D126=①解答入力!W126,1,0)</f>
        <v>0</v>
      </c>
      <c r="W126" s="46">
        <f>IF(①解答入力!D126=①解答入力!X126,1,0)</f>
        <v>0</v>
      </c>
      <c r="X126" s="46">
        <f>IF(①解答入力!D126=①解答入力!Y126,1,0)</f>
        <v>0</v>
      </c>
      <c r="Y126" s="46">
        <f>IF(①解答入力!D126=①解答入力!Z126,1,0)</f>
        <v>0</v>
      </c>
      <c r="Z126" s="46">
        <f>IF(①解答入力!D126=①解答入力!AA126,1,0)</f>
        <v>0</v>
      </c>
      <c r="AA126" s="46">
        <f>IF(①解答入力!D126=①解答入力!AB126,1,0)</f>
        <v>0</v>
      </c>
      <c r="AB126" s="46">
        <f>IF(①解答入力!D126=①解答入力!AC126,1,0)</f>
        <v>0</v>
      </c>
      <c r="AC126" s="46">
        <f>IF(①解答入力!D126=①解答入力!AD126,1,0)</f>
        <v>0</v>
      </c>
      <c r="AD126" s="46">
        <f>IF(①解答入力!D126=①解答入力!AE126,1,0)</f>
        <v>0</v>
      </c>
      <c r="AE126" s="46">
        <f>IF(①解答入力!D126=①解答入力!AF126,1,0)</f>
        <v>0</v>
      </c>
      <c r="AF126" s="46">
        <f>IF(①解答入力!D126=①解答入力!AG126,1,0)</f>
        <v>0</v>
      </c>
      <c r="AG126" s="46">
        <f>IF(①解答入力!D126=①解答入力!AH126,1,0)</f>
        <v>0</v>
      </c>
      <c r="AH126" s="46">
        <f>IF(①解答入力!D126=①解答入力!AI126,1,0)</f>
        <v>0</v>
      </c>
      <c r="AI126" s="46">
        <f>IF(①解答入力!D126=①解答入力!AJ126,1,0)</f>
        <v>0</v>
      </c>
      <c r="AJ126" s="87">
        <f>IF(①解答入力!D126=①解答入力!AK126,1,0)</f>
        <v>0</v>
      </c>
      <c r="AK126" s="46">
        <f>IF(①解答入力!D126=①解答入力!AL126,1,0)</f>
        <v>0</v>
      </c>
      <c r="AL126" s="46">
        <f>IF(①解答入力!D126=①解答入力!AM126,1,0)</f>
        <v>0</v>
      </c>
      <c r="AM126" s="46">
        <f>IF(①解答入力!D126=①解答入力!AN126,1,0)</f>
        <v>0</v>
      </c>
      <c r="AN126" s="46">
        <f>IF(①解答入力!D126=①解答入力!AO126,1,0)</f>
        <v>0</v>
      </c>
      <c r="AO126" s="46">
        <f>IF(①解答入力!D126=①解答入力!AP126,1,0)</f>
        <v>0</v>
      </c>
      <c r="AP126" s="87">
        <f>IF(①解答入力!D126=①解答入力!AQ126,1,0)</f>
        <v>0</v>
      </c>
      <c r="AQ126" s="107">
        <f>IF(①解答入力!D126=①解答入力!AR126,1,0)</f>
        <v>0</v>
      </c>
      <c r="AR126" s="66">
        <f t="shared" si="4"/>
        <v>0</v>
      </c>
      <c r="AS126" s="74">
        <f t="shared" si="5"/>
        <v>0</v>
      </c>
      <c r="AT126" s="74">
        <f t="shared" si="6"/>
        <v>40</v>
      </c>
      <c r="AU126" s="68">
        <f t="shared" si="7"/>
        <v>100</v>
      </c>
    </row>
    <row r="127" spans="1:47" ht="15" customHeight="1">
      <c r="A127" s="384"/>
      <c r="B127" s="385"/>
      <c r="C127" s="138">
        <v>121</v>
      </c>
      <c r="D127" s="45">
        <f>IF(①解答入力!D127=①解答入力!E127,1,0)</f>
        <v>0</v>
      </c>
      <c r="E127" s="46">
        <f>IF(①解答入力!D127=①解答入力!F127,1,0)</f>
        <v>0</v>
      </c>
      <c r="F127" s="46">
        <f>IF(①解答入力!D127=①解答入力!G127,1,0)</f>
        <v>0</v>
      </c>
      <c r="G127" s="46">
        <f>IF(①解答入力!D127=①解答入力!H127,1,0)</f>
        <v>0</v>
      </c>
      <c r="H127" s="46">
        <f>IF(①解答入力!D127=①解答入力!I127,1,0)</f>
        <v>0</v>
      </c>
      <c r="I127" s="46">
        <f>IF(①解答入力!D127=①解答入力!J127,1,0)</f>
        <v>0</v>
      </c>
      <c r="J127" s="46">
        <f>IF(①解答入力!D127=①解答入力!K127,1,0)</f>
        <v>0</v>
      </c>
      <c r="K127" s="46">
        <f>IF(①解答入力!D127=①解答入力!L127,1,0)</f>
        <v>0</v>
      </c>
      <c r="L127" s="46">
        <f>IF(①解答入力!D127=①解答入力!M127,1,0)</f>
        <v>0</v>
      </c>
      <c r="M127" s="46">
        <f>IF(①解答入力!D127=①解答入力!N127,1,0)</f>
        <v>0</v>
      </c>
      <c r="N127" s="46">
        <f>IF(①解答入力!D127=①解答入力!O127,1,0)</f>
        <v>0</v>
      </c>
      <c r="O127" s="46">
        <f>IF(①解答入力!D127=①解答入力!P127,1,0)</f>
        <v>0</v>
      </c>
      <c r="P127" s="46">
        <f>IF(①解答入力!D127=①解答入力!Q127,1,0)</f>
        <v>0</v>
      </c>
      <c r="Q127" s="46">
        <f>IF(①解答入力!D127=①解答入力!R127,1,0)</f>
        <v>0</v>
      </c>
      <c r="R127" s="46">
        <f>IF(①解答入力!D127=①解答入力!S127,1,0)</f>
        <v>0</v>
      </c>
      <c r="S127" s="46">
        <f>IF(①解答入力!D127=①解答入力!T127,1,0)</f>
        <v>0</v>
      </c>
      <c r="T127" s="46">
        <f>IF(①解答入力!D127=①解答入力!U127,1,0)</f>
        <v>0</v>
      </c>
      <c r="U127" s="46">
        <f>IF(①解答入力!D127=①解答入力!V127,1,0)</f>
        <v>0</v>
      </c>
      <c r="V127" s="46">
        <f>IF(①解答入力!D127=①解答入力!W127,1,0)</f>
        <v>0</v>
      </c>
      <c r="W127" s="46">
        <f>IF(①解答入力!D127=①解答入力!X127,1,0)</f>
        <v>0</v>
      </c>
      <c r="X127" s="46">
        <f>IF(①解答入力!D127=①解答入力!Y127,1,0)</f>
        <v>0</v>
      </c>
      <c r="Y127" s="46">
        <f>IF(①解答入力!D127=①解答入力!Z127,1,0)</f>
        <v>0</v>
      </c>
      <c r="Z127" s="46">
        <f>IF(①解答入力!D127=①解答入力!AA127,1,0)</f>
        <v>0</v>
      </c>
      <c r="AA127" s="46">
        <f>IF(①解答入力!D127=①解答入力!AB127,1,0)</f>
        <v>0</v>
      </c>
      <c r="AB127" s="46">
        <f>IF(①解答入力!D127=①解答入力!AC127,1,0)</f>
        <v>0</v>
      </c>
      <c r="AC127" s="46">
        <f>IF(①解答入力!D127=①解答入力!AD127,1,0)</f>
        <v>0</v>
      </c>
      <c r="AD127" s="46">
        <f>IF(①解答入力!D127=①解答入力!AE127,1,0)</f>
        <v>0</v>
      </c>
      <c r="AE127" s="46">
        <f>IF(①解答入力!D127=①解答入力!AF127,1,0)</f>
        <v>0</v>
      </c>
      <c r="AF127" s="46">
        <f>IF(①解答入力!D127=①解答入力!AG127,1,0)</f>
        <v>0</v>
      </c>
      <c r="AG127" s="46">
        <f>IF(①解答入力!D127=①解答入力!AH127,1,0)</f>
        <v>0</v>
      </c>
      <c r="AH127" s="46">
        <f>IF(①解答入力!D127=①解答入力!AI127,1,0)</f>
        <v>0</v>
      </c>
      <c r="AI127" s="46">
        <f>IF(①解答入力!D127=①解答入力!AJ127,1,0)</f>
        <v>0</v>
      </c>
      <c r="AJ127" s="87">
        <f>IF(①解答入力!D127=①解答入力!AK127,1,0)</f>
        <v>0</v>
      </c>
      <c r="AK127" s="46">
        <f>IF(①解答入力!D127=①解答入力!AL127,1,0)</f>
        <v>0</v>
      </c>
      <c r="AL127" s="46">
        <f>IF(①解答入力!D127=①解答入力!AM127,1,0)</f>
        <v>0</v>
      </c>
      <c r="AM127" s="46">
        <f>IF(①解答入力!D127=①解答入力!AN127,1,0)</f>
        <v>0</v>
      </c>
      <c r="AN127" s="46">
        <f>IF(①解答入力!D127=①解答入力!AO127,1,0)</f>
        <v>0</v>
      </c>
      <c r="AO127" s="46">
        <f>IF(①解答入力!D127=①解答入力!AP127,1,0)</f>
        <v>0</v>
      </c>
      <c r="AP127" s="87">
        <f>IF(①解答入力!D127=①解答入力!AQ127,1,0)</f>
        <v>0</v>
      </c>
      <c r="AQ127" s="107">
        <f>IF(①解答入力!D127=①解答入力!AR127,1,0)</f>
        <v>0</v>
      </c>
      <c r="AR127" s="66">
        <f t="shared" si="4"/>
        <v>0</v>
      </c>
      <c r="AS127" s="74">
        <f t="shared" si="5"/>
        <v>0</v>
      </c>
      <c r="AT127" s="74">
        <f t="shared" si="6"/>
        <v>40</v>
      </c>
      <c r="AU127" s="68">
        <f t="shared" si="7"/>
        <v>100</v>
      </c>
    </row>
    <row r="128" spans="1:47" ht="15" customHeight="1">
      <c r="A128" s="384"/>
      <c r="B128" s="385"/>
      <c r="C128" s="138">
        <v>122</v>
      </c>
      <c r="D128" s="45">
        <f>IF(①解答入力!D128=①解答入力!E128,1,0)</f>
        <v>0</v>
      </c>
      <c r="E128" s="46">
        <f>IF(①解答入力!D128=①解答入力!F128,1,0)</f>
        <v>0</v>
      </c>
      <c r="F128" s="46">
        <f>IF(①解答入力!D128=①解答入力!G128,1,0)</f>
        <v>0</v>
      </c>
      <c r="G128" s="46">
        <f>IF(①解答入力!D128=①解答入力!H128,1,0)</f>
        <v>0</v>
      </c>
      <c r="H128" s="46">
        <f>IF(①解答入力!D128=①解答入力!I128,1,0)</f>
        <v>0</v>
      </c>
      <c r="I128" s="46">
        <f>IF(①解答入力!D128=①解答入力!J128,1,0)</f>
        <v>0</v>
      </c>
      <c r="J128" s="46">
        <f>IF(①解答入力!D128=①解答入力!K128,1,0)</f>
        <v>0</v>
      </c>
      <c r="K128" s="46">
        <f>IF(①解答入力!D128=①解答入力!L128,1,0)</f>
        <v>0</v>
      </c>
      <c r="L128" s="46">
        <f>IF(①解答入力!D128=①解答入力!M128,1,0)</f>
        <v>0</v>
      </c>
      <c r="M128" s="46">
        <f>IF(①解答入力!D128=①解答入力!N128,1,0)</f>
        <v>0</v>
      </c>
      <c r="N128" s="46">
        <f>IF(①解答入力!D128=①解答入力!O128,1,0)</f>
        <v>0</v>
      </c>
      <c r="O128" s="46">
        <f>IF(①解答入力!D128=①解答入力!P128,1,0)</f>
        <v>0</v>
      </c>
      <c r="P128" s="46">
        <f>IF(①解答入力!D128=①解答入力!Q128,1,0)</f>
        <v>0</v>
      </c>
      <c r="Q128" s="46">
        <f>IF(①解答入力!D128=①解答入力!R128,1,0)</f>
        <v>0</v>
      </c>
      <c r="R128" s="46">
        <f>IF(①解答入力!D128=①解答入力!S128,1,0)</f>
        <v>0</v>
      </c>
      <c r="S128" s="46">
        <f>IF(①解答入力!D128=①解答入力!T128,1,0)</f>
        <v>0</v>
      </c>
      <c r="T128" s="46">
        <f>IF(①解答入力!D128=①解答入力!U128,1,0)</f>
        <v>0</v>
      </c>
      <c r="U128" s="46">
        <f>IF(①解答入力!D128=①解答入力!V128,1,0)</f>
        <v>0</v>
      </c>
      <c r="V128" s="46">
        <f>IF(①解答入力!D128=①解答入力!W128,1,0)</f>
        <v>0</v>
      </c>
      <c r="W128" s="46">
        <f>IF(①解答入力!D128=①解答入力!X128,1,0)</f>
        <v>0</v>
      </c>
      <c r="X128" s="46">
        <f>IF(①解答入力!D128=①解答入力!Y128,1,0)</f>
        <v>0</v>
      </c>
      <c r="Y128" s="46">
        <f>IF(①解答入力!D128=①解答入力!Z128,1,0)</f>
        <v>0</v>
      </c>
      <c r="Z128" s="46">
        <f>IF(①解答入力!D128=①解答入力!AA128,1,0)</f>
        <v>0</v>
      </c>
      <c r="AA128" s="46">
        <f>IF(①解答入力!D128=①解答入力!AB128,1,0)</f>
        <v>0</v>
      </c>
      <c r="AB128" s="46">
        <f>IF(①解答入力!D128=①解答入力!AC128,1,0)</f>
        <v>0</v>
      </c>
      <c r="AC128" s="46">
        <f>IF(①解答入力!D128=①解答入力!AD128,1,0)</f>
        <v>0</v>
      </c>
      <c r="AD128" s="46">
        <f>IF(①解答入力!D128=①解答入力!AE128,1,0)</f>
        <v>0</v>
      </c>
      <c r="AE128" s="46">
        <f>IF(①解答入力!D128=①解答入力!AF128,1,0)</f>
        <v>0</v>
      </c>
      <c r="AF128" s="46">
        <f>IF(①解答入力!D128=①解答入力!AG128,1,0)</f>
        <v>0</v>
      </c>
      <c r="AG128" s="46">
        <f>IF(①解答入力!D128=①解答入力!AH128,1,0)</f>
        <v>0</v>
      </c>
      <c r="AH128" s="46">
        <f>IF(①解答入力!D128=①解答入力!AI128,1,0)</f>
        <v>0</v>
      </c>
      <c r="AI128" s="46">
        <f>IF(①解答入力!D128=①解答入力!AJ128,1,0)</f>
        <v>0</v>
      </c>
      <c r="AJ128" s="87">
        <f>IF(①解答入力!D128=①解答入力!AK128,1,0)</f>
        <v>0</v>
      </c>
      <c r="AK128" s="46">
        <f>IF(①解答入力!D128=①解答入力!AL128,1,0)</f>
        <v>0</v>
      </c>
      <c r="AL128" s="46">
        <f>IF(①解答入力!D128=①解答入力!AM128,1,0)</f>
        <v>0</v>
      </c>
      <c r="AM128" s="46">
        <f>IF(①解答入力!D128=①解答入力!AN128,1,0)</f>
        <v>0</v>
      </c>
      <c r="AN128" s="46">
        <f>IF(①解答入力!D128=①解答入力!AO128,1,0)</f>
        <v>0</v>
      </c>
      <c r="AO128" s="46">
        <f>IF(①解答入力!D128=①解答入力!AP128,1,0)</f>
        <v>0</v>
      </c>
      <c r="AP128" s="87">
        <f>IF(①解答入力!D128=①解答入力!AQ128,1,0)</f>
        <v>0</v>
      </c>
      <c r="AQ128" s="107">
        <f>IF(①解答入力!D128=①解答入力!AR128,1,0)</f>
        <v>0</v>
      </c>
      <c r="AR128" s="66">
        <f t="shared" si="4"/>
        <v>0</v>
      </c>
      <c r="AS128" s="74">
        <f t="shared" si="5"/>
        <v>0</v>
      </c>
      <c r="AT128" s="74">
        <f t="shared" si="6"/>
        <v>40</v>
      </c>
      <c r="AU128" s="68">
        <f t="shared" si="7"/>
        <v>100</v>
      </c>
    </row>
    <row r="129" spans="1:47" ht="15" customHeight="1">
      <c r="A129" s="384"/>
      <c r="B129" s="385"/>
      <c r="C129" s="138">
        <v>123</v>
      </c>
      <c r="D129" s="45">
        <f>IF(①解答入力!D129=①解答入力!E129,1,0)</f>
        <v>0</v>
      </c>
      <c r="E129" s="46">
        <f>IF(①解答入力!D129=①解答入力!F129,1,0)</f>
        <v>0</v>
      </c>
      <c r="F129" s="46">
        <f>IF(①解答入力!D129=①解答入力!G129,1,0)</f>
        <v>0</v>
      </c>
      <c r="G129" s="46">
        <f>IF(①解答入力!D129=①解答入力!H129,1,0)</f>
        <v>0</v>
      </c>
      <c r="H129" s="46">
        <f>IF(①解答入力!D129=①解答入力!I129,1,0)</f>
        <v>0</v>
      </c>
      <c r="I129" s="46">
        <f>IF(①解答入力!D129=①解答入力!J129,1,0)</f>
        <v>0</v>
      </c>
      <c r="J129" s="46">
        <f>IF(①解答入力!D129=①解答入力!K129,1,0)</f>
        <v>0</v>
      </c>
      <c r="K129" s="46">
        <f>IF(①解答入力!D129=①解答入力!L129,1,0)</f>
        <v>0</v>
      </c>
      <c r="L129" s="46">
        <f>IF(①解答入力!D129=①解答入力!M129,1,0)</f>
        <v>0</v>
      </c>
      <c r="M129" s="46">
        <f>IF(①解答入力!D129=①解答入力!N129,1,0)</f>
        <v>0</v>
      </c>
      <c r="N129" s="46">
        <f>IF(①解答入力!D129=①解答入力!O129,1,0)</f>
        <v>0</v>
      </c>
      <c r="O129" s="46">
        <f>IF(①解答入力!D129=①解答入力!P129,1,0)</f>
        <v>0</v>
      </c>
      <c r="P129" s="46">
        <f>IF(①解答入力!D129=①解答入力!Q129,1,0)</f>
        <v>0</v>
      </c>
      <c r="Q129" s="46">
        <f>IF(①解答入力!D129=①解答入力!R129,1,0)</f>
        <v>0</v>
      </c>
      <c r="R129" s="46">
        <f>IF(①解答入力!D129=①解答入力!S129,1,0)</f>
        <v>0</v>
      </c>
      <c r="S129" s="46">
        <f>IF(①解答入力!D129=①解答入力!T129,1,0)</f>
        <v>0</v>
      </c>
      <c r="T129" s="46">
        <f>IF(①解答入力!D129=①解答入力!U129,1,0)</f>
        <v>0</v>
      </c>
      <c r="U129" s="46">
        <f>IF(①解答入力!D129=①解答入力!V129,1,0)</f>
        <v>0</v>
      </c>
      <c r="V129" s="46">
        <f>IF(①解答入力!D129=①解答入力!W129,1,0)</f>
        <v>0</v>
      </c>
      <c r="W129" s="46">
        <f>IF(①解答入力!D129=①解答入力!X129,1,0)</f>
        <v>0</v>
      </c>
      <c r="X129" s="46">
        <f>IF(①解答入力!D129=①解答入力!Y129,1,0)</f>
        <v>0</v>
      </c>
      <c r="Y129" s="46">
        <f>IF(①解答入力!D129=①解答入力!Z129,1,0)</f>
        <v>0</v>
      </c>
      <c r="Z129" s="46">
        <f>IF(①解答入力!D129=①解答入力!AA129,1,0)</f>
        <v>0</v>
      </c>
      <c r="AA129" s="46">
        <f>IF(①解答入力!D129=①解答入力!AB129,1,0)</f>
        <v>0</v>
      </c>
      <c r="AB129" s="46">
        <f>IF(①解答入力!D129=①解答入力!AC129,1,0)</f>
        <v>0</v>
      </c>
      <c r="AC129" s="46">
        <f>IF(①解答入力!D129=①解答入力!AD129,1,0)</f>
        <v>0</v>
      </c>
      <c r="AD129" s="46">
        <f>IF(①解答入力!D129=①解答入力!AE129,1,0)</f>
        <v>0</v>
      </c>
      <c r="AE129" s="46">
        <f>IF(①解答入力!D129=①解答入力!AF129,1,0)</f>
        <v>0</v>
      </c>
      <c r="AF129" s="46">
        <f>IF(①解答入力!D129=①解答入力!AG129,1,0)</f>
        <v>0</v>
      </c>
      <c r="AG129" s="46">
        <f>IF(①解答入力!D129=①解答入力!AH129,1,0)</f>
        <v>0</v>
      </c>
      <c r="AH129" s="46">
        <f>IF(①解答入力!D129=①解答入力!AI129,1,0)</f>
        <v>0</v>
      </c>
      <c r="AI129" s="46">
        <f>IF(①解答入力!D129=①解答入力!AJ129,1,0)</f>
        <v>0</v>
      </c>
      <c r="AJ129" s="87">
        <f>IF(①解答入力!D129=①解答入力!AK129,1,0)</f>
        <v>0</v>
      </c>
      <c r="AK129" s="46">
        <f>IF(①解答入力!D129=①解答入力!AL129,1,0)</f>
        <v>0</v>
      </c>
      <c r="AL129" s="46">
        <f>IF(①解答入力!D129=①解答入力!AM129,1,0)</f>
        <v>0</v>
      </c>
      <c r="AM129" s="46">
        <f>IF(①解答入力!D129=①解答入力!AN129,1,0)</f>
        <v>0</v>
      </c>
      <c r="AN129" s="46">
        <f>IF(①解答入力!D129=①解答入力!AO129,1,0)</f>
        <v>0</v>
      </c>
      <c r="AO129" s="46">
        <f>IF(①解答入力!D129=①解答入力!AP129,1,0)</f>
        <v>0</v>
      </c>
      <c r="AP129" s="87">
        <f>IF(①解答入力!D129=①解答入力!AQ129,1,0)</f>
        <v>0</v>
      </c>
      <c r="AQ129" s="107">
        <f>IF(①解答入力!D129=①解答入力!AR129,1,0)</f>
        <v>0</v>
      </c>
      <c r="AR129" s="66">
        <f t="shared" si="4"/>
        <v>0</v>
      </c>
      <c r="AS129" s="74">
        <f t="shared" si="5"/>
        <v>0</v>
      </c>
      <c r="AT129" s="74">
        <f t="shared" si="6"/>
        <v>40</v>
      </c>
      <c r="AU129" s="68">
        <f t="shared" si="7"/>
        <v>100</v>
      </c>
    </row>
    <row r="130" spans="1:47" ht="15" customHeight="1">
      <c r="A130" s="384"/>
      <c r="B130" s="385"/>
      <c r="C130" s="138">
        <v>124</v>
      </c>
      <c r="D130" s="45">
        <f>IF(①解答入力!D130=①解答入力!E130,1,0)</f>
        <v>0</v>
      </c>
      <c r="E130" s="46">
        <f>IF(①解答入力!D130=①解答入力!F130,1,0)</f>
        <v>0</v>
      </c>
      <c r="F130" s="46">
        <f>IF(①解答入力!D130=①解答入力!G130,1,0)</f>
        <v>0</v>
      </c>
      <c r="G130" s="46">
        <f>IF(①解答入力!D130=①解答入力!H130,1,0)</f>
        <v>0</v>
      </c>
      <c r="H130" s="46">
        <f>IF(①解答入力!D130=①解答入力!I130,1,0)</f>
        <v>0</v>
      </c>
      <c r="I130" s="46">
        <f>IF(①解答入力!D130=①解答入力!J130,1,0)</f>
        <v>0</v>
      </c>
      <c r="J130" s="46">
        <f>IF(①解答入力!D130=①解答入力!K130,1,0)</f>
        <v>0</v>
      </c>
      <c r="K130" s="46">
        <f>IF(①解答入力!D130=①解答入力!L130,1,0)</f>
        <v>0</v>
      </c>
      <c r="L130" s="46">
        <f>IF(①解答入力!D130=①解答入力!M130,1,0)</f>
        <v>0</v>
      </c>
      <c r="M130" s="46">
        <f>IF(①解答入力!D130=①解答入力!N130,1,0)</f>
        <v>0</v>
      </c>
      <c r="N130" s="46">
        <f>IF(①解答入力!D130=①解答入力!O130,1,0)</f>
        <v>0</v>
      </c>
      <c r="O130" s="46">
        <f>IF(①解答入力!D130=①解答入力!P130,1,0)</f>
        <v>0</v>
      </c>
      <c r="P130" s="46">
        <f>IF(①解答入力!D130=①解答入力!Q130,1,0)</f>
        <v>0</v>
      </c>
      <c r="Q130" s="46">
        <f>IF(①解答入力!D130=①解答入力!R130,1,0)</f>
        <v>0</v>
      </c>
      <c r="R130" s="46">
        <f>IF(①解答入力!D130=①解答入力!S130,1,0)</f>
        <v>0</v>
      </c>
      <c r="S130" s="46">
        <f>IF(①解答入力!D130=①解答入力!T130,1,0)</f>
        <v>0</v>
      </c>
      <c r="T130" s="46">
        <f>IF(①解答入力!D130=①解答入力!U130,1,0)</f>
        <v>0</v>
      </c>
      <c r="U130" s="46">
        <f>IF(①解答入力!D130=①解答入力!V130,1,0)</f>
        <v>0</v>
      </c>
      <c r="V130" s="46">
        <f>IF(①解答入力!D130=①解答入力!W130,1,0)</f>
        <v>0</v>
      </c>
      <c r="W130" s="46">
        <f>IF(①解答入力!D130=①解答入力!X130,1,0)</f>
        <v>0</v>
      </c>
      <c r="X130" s="46">
        <f>IF(①解答入力!D130=①解答入力!Y130,1,0)</f>
        <v>0</v>
      </c>
      <c r="Y130" s="46">
        <f>IF(①解答入力!D130=①解答入力!Z130,1,0)</f>
        <v>0</v>
      </c>
      <c r="Z130" s="46">
        <f>IF(①解答入力!D130=①解答入力!AA130,1,0)</f>
        <v>0</v>
      </c>
      <c r="AA130" s="46">
        <f>IF(①解答入力!D130=①解答入力!AB130,1,0)</f>
        <v>0</v>
      </c>
      <c r="AB130" s="46">
        <f>IF(①解答入力!D130=①解答入力!AC130,1,0)</f>
        <v>0</v>
      </c>
      <c r="AC130" s="46">
        <f>IF(①解答入力!D130=①解答入力!AD130,1,0)</f>
        <v>0</v>
      </c>
      <c r="AD130" s="46">
        <f>IF(①解答入力!D130=①解答入力!AE130,1,0)</f>
        <v>0</v>
      </c>
      <c r="AE130" s="46">
        <f>IF(①解答入力!D130=①解答入力!AF130,1,0)</f>
        <v>0</v>
      </c>
      <c r="AF130" s="46">
        <f>IF(①解答入力!D130=①解答入力!AG130,1,0)</f>
        <v>0</v>
      </c>
      <c r="AG130" s="46">
        <f>IF(①解答入力!D130=①解答入力!AH130,1,0)</f>
        <v>0</v>
      </c>
      <c r="AH130" s="46">
        <f>IF(①解答入力!D130=①解答入力!AI130,1,0)</f>
        <v>0</v>
      </c>
      <c r="AI130" s="46">
        <f>IF(①解答入力!D130=①解答入力!AJ130,1,0)</f>
        <v>0</v>
      </c>
      <c r="AJ130" s="87">
        <f>IF(①解答入力!D130=①解答入力!AK130,1,0)</f>
        <v>0</v>
      </c>
      <c r="AK130" s="46">
        <f>IF(①解答入力!D130=①解答入力!AL130,1,0)</f>
        <v>0</v>
      </c>
      <c r="AL130" s="46">
        <f>IF(①解答入力!D130=①解答入力!AM130,1,0)</f>
        <v>0</v>
      </c>
      <c r="AM130" s="46">
        <f>IF(①解答入力!D130=①解答入力!AN130,1,0)</f>
        <v>0</v>
      </c>
      <c r="AN130" s="46">
        <f>IF(①解答入力!D130=①解答入力!AO130,1,0)</f>
        <v>0</v>
      </c>
      <c r="AO130" s="46">
        <f>IF(①解答入力!D130=①解答入力!AP130,1,0)</f>
        <v>0</v>
      </c>
      <c r="AP130" s="87">
        <f>IF(①解答入力!D130=①解答入力!AQ130,1,0)</f>
        <v>0</v>
      </c>
      <c r="AQ130" s="107">
        <f>IF(①解答入力!D130=①解答入力!AR130,1,0)</f>
        <v>0</v>
      </c>
      <c r="AR130" s="66">
        <f t="shared" si="4"/>
        <v>0</v>
      </c>
      <c r="AS130" s="74">
        <f t="shared" si="5"/>
        <v>0</v>
      </c>
      <c r="AT130" s="74">
        <f t="shared" si="6"/>
        <v>40</v>
      </c>
      <c r="AU130" s="68">
        <f t="shared" si="7"/>
        <v>100</v>
      </c>
    </row>
    <row r="131" spans="1:47" ht="15" customHeight="1" thickBot="1">
      <c r="A131" s="386"/>
      <c r="B131" s="387"/>
      <c r="C131" s="140">
        <v>125</v>
      </c>
      <c r="D131" s="57">
        <f>IF(①解答入力!D131=①解答入力!E131,1,0)</f>
        <v>0</v>
      </c>
      <c r="E131" s="58">
        <f>IF(①解答入力!D131=①解答入力!F131,1,0)</f>
        <v>0</v>
      </c>
      <c r="F131" s="58">
        <f>IF(①解答入力!D131=①解答入力!G131,1,0)</f>
        <v>0</v>
      </c>
      <c r="G131" s="58">
        <f>IF(①解答入力!D131=①解答入力!H131,1,0)</f>
        <v>0</v>
      </c>
      <c r="H131" s="58">
        <f>IF(①解答入力!D131=①解答入力!I131,1,0)</f>
        <v>0</v>
      </c>
      <c r="I131" s="58">
        <f>IF(①解答入力!D131=①解答入力!J131,1,0)</f>
        <v>0</v>
      </c>
      <c r="J131" s="58">
        <f>IF(①解答入力!D131=①解答入力!K131,1,0)</f>
        <v>0</v>
      </c>
      <c r="K131" s="58">
        <f>IF(①解答入力!D131=①解答入力!L131,1,0)</f>
        <v>0</v>
      </c>
      <c r="L131" s="58">
        <f>IF(①解答入力!D131=①解答入力!M131,1,0)</f>
        <v>0</v>
      </c>
      <c r="M131" s="58">
        <f>IF(①解答入力!D131=①解答入力!N131,1,0)</f>
        <v>0</v>
      </c>
      <c r="N131" s="58">
        <f>IF(①解答入力!D131=①解答入力!O131,1,0)</f>
        <v>0</v>
      </c>
      <c r="O131" s="58">
        <f>IF(①解答入力!D131=①解答入力!P131,1,0)</f>
        <v>0</v>
      </c>
      <c r="P131" s="58">
        <f>IF(①解答入力!D131=①解答入力!Q131,1,0)</f>
        <v>0</v>
      </c>
      <c r="Q131" s="58">
        <f>IF(①解答入力!D131=①解答入力!R131,1,0)</f>
        <v>0</v>
      </c>
      <c r="R131" s="58">
        <f>IF(①解答入力!D131=①解答入力!S131,1,0)</f>
        <v>0</v>
      </c>
      <c r="S131" s="58">
        <f>IF(①解答入力!D131=①解答入力!T131,1,0)</f>
        <v>0</v>
      </c>
      <c r="T131" s="58">
        <f>IF(①解答入力!D131=①解答入力!U131,1,0)</f>
        <v>0</v>
      </c>
      <c r="U131" s="58">
        <f>IF(①解答入力!D131=①解答入力!V131,1,0)</f>
        <v>0</v>
      </c>
      <c r="V131" s="58">
        <f>IF(①解答入力!D131=①解答入力!W131,1,0)</f>
        <v>0</v>
      </c>
      <c r="W131" s="58">
        <f>IF(①解答入力!D131=①解答入力!X131,1,0)</f>
        <v>0</v>
      </c>
      <c r="X131" s="58">
        <f>IF(①解答入力!D131=①解答入力!Y131,1,0)</f>
        <v>0</v>
      </c>
      <c r="Y131" s="58">
        <f>IF(①解答入力!D131=①解答入力!Z131,1,0)</f>
        <v>0</v>
      </c>
      <c r="Z131" s="58">
        <f>IF(①解答入力!D131=①解答入力!AA131,1,0)</f>
        <v>0</v>
      </c>
      <c r="AA131" s="58">
        <f>IF(①解答入力!D131=①解答入力!AB131,1,0)</f>
        <v>0</v>
      </c>
      <c r="AB131" s="58">
        <f>IF(①解答入力!D131=①解答入力!AC131,1,0)</f>
        <v>0</v>
      </c>
      <c r="AC131" s="58">
        <f>IF(①解答入力!D131=①解答入力!AD131,1,0)</f>
        <v>0</v>
      </c>
      <c r="AD131" s="58">
        <f>IF(①解答入力!D131=①解答入力!AE131,1,0)</f>
        <v>0</v>
      </c>
      <c r="AE131" s="58">
        <f>IF(①解答入力!D131=①解答入力!AF131,1,0)</f>
        <v>0</v>
      </c>
      <c r="AF131" s="58">
        <f>IF(①解答入力!D131=①解答入力!AG131,1,0)</f>
        <v>0</v>
      </c>
      <c r="AG131" s="58">
        <f>IF(①解答入力!D131=①解答入力!AH131,1,0)</f>
        <v>0</v>
      </c>
      <c r="AH131" s="58">
        <f>IF(①解答入力!D131=①解答入力!AI131,1,0)</f>
        <v>0</v>
      </c>
      <c r="AI131" s="58">
        <f>IF(①解答入力!D131=①解答入力!AJ131,1,0)</f>
        <v>0</v>
      </c>
      <c r="AJ131" s="92">
        <f>IF(①解答入力!D131=①解答入力!AK131,1,0)</f>
        <v>0</v>
      </c>
      <c r="AK131" s="58">
        <f>IF(①解答入力!D131=①解答入力!AL131,1,0)</f>
        <v>0</v>
      </c>
      <c r="AL131" s="58">
        <f>IF(①解答入力!D131=①解答入力!AM131,1,0)</f>
        <v>0</v>
      </c>
      <c r="AM131" s="58">
        <f>IF(①解答入力!D131=①解答入力!AN131,1,0)</f>
        <v>0</v>
      </c>
      <c r="AN131" s="58">
        <f>IF(①解答入力!D131=①解答入力!AO131,1,0)</f>
        <v>0</v>
      </c>
      <c r="AO131" s="58">
        <f>IF(①解答入力!D131=①解答入力!AP131,1,0)</f>
        <v>0</v>
      </c>
      <c r="AP131" s="58">
        <f>IF(①解答入力!D131=①解答入力!AQ131,1,0)</f>
        <v>0</v>
      </c>
      <c r="AQ131" s="58">
        <f>IF(①解答入力!D131=①解答入力!AR131,1,0)</f>
        <v>0</v>
      </c>
      <c r="AR131" s="49">
        <f t="shared" si="4"/>
        <v>0</v>
      </c>
      <c r="AS131" s="76">
        <f t="shared" si="5"/>
        <v>0</v>
      </c>
      <c r="AT131" s="76">
        <f t="shared" si="6"/>
        <v>40</v>
      </c>
      <c r="AU131" s="50">
        <f t="shared" si="7"/>
        <v>100</v>
      </c>
    </row>
    <row r="132" spans="1:47" ht="24" customHeight="1" thickBot="1">
      <c r="A132" s="398" t="s">
        <v>25</v>
      </c>
      <c r="B132" s="399"/>
      <c r="C132" s="400"/>
      <c r="D132" s="8">
        <f t="shared" ref="D132:AQ132" si="8">SUM(D4:D131)-D73</f>
        <v>0</v>
      </c>
      <c r="E132" s="8">
        <f t="shared" si="8"/>
        <v>0</v>
      </c>
      <c r="F132" s="8">
        <f t="shared" si="8"/>
        <v>0</v>
      </c>
      <c r="G132" s="8">
        <f t="shared" si="8"/>
        <v>0</v>
      </c>
      <c r="H132" s="8">
        <f t="shared" si="8"/>
        <v>0</v>
      </c>
      <c r="I132" s="8">
        <f t="shared" si="8"/>
        <v>0</v>
      </c>
      <c r="J132" s="8">
        <f t="shared" si="8"/>
        <v>0</v>
      </c>
      <c r="K132" s="8">
        <f t="shared" si="8"/>
        <v>0</v>
      </c>
      <c r="L132" s="8">
        <f t="shared" si="8"/>
        <v>0</v>
      </c>
      <c r="M132" s="8">
        <f t="shared" si="8"/>
        <v>0</v>
      </c>
      <c r="N132" s="8">
        <f t="shared" si="8"/>
        <v>0</v>
      </c>
      <c r="O132" s="8">
        <f t="shared" si="8"/>
        <v>0</v>
      </c>
      <c r="P132" s="8">
        <f t="shared" si="8"/>
        <v>0</v>
      </c>
      <c r="Q132" s="8">
        <f t="shared" si="8"/>
        <v>0</v>
      </c>
      <c r="R132" s="8">
        <f t="shared" si="8"/>
        <v>0</v>
      </c>
      <c r="S132" s="8">
        <f t="shared" si="8"/>
        <v>0</v>
      </c>
      <c r="T132" s="8">
        <f t="shared" si="8"/>
        <v>0</v>
      </c>
      <c r="U132" s="8">
        <f t="shared" si="8"/>
        <v>0</v>
      </c>
      <c r="V132" s="8">
        <f t="shared" si="8"/>
        <v>0</v>
      </c>
      <c r="W132" s="8">
        <f t="shared" si="8"/>
        <v>0</v>
      </c>
      <c r="X132" s="8">
        <f t="shared" si="8"/>
        <v>0</v>
      </c>
      <c r="Y132" s="8">
        <f t="shared" si="8"/>
        <v>0</v>
      </c>
      <c r="Z132" s="8">
        <f t="shared" si="8"/>
        <v>0</v>
      </c>
      <c r="AA132" s="8">
        <f t="shared" si="8"/>
        <v>0</v>
      </c>
      <c r="AB132" s="8">
        <f t="shared" si="8"/>
        <v>0</v>
      </c>
      <c r="AC132" s="8">
        <f t="shared" si="8"/>
        <v>0</v>
      </c>
      <c r="AD132" s="8">
        <f t="shared" si="8"/>
        <v>0</v>
      </c>
      <c r="AE132" s="8">
        <f t="shared" si="8"/>
        <v>0</v>
      </c>
      <c r="AF132" s="8">
        <f t="shared" si="8"/>
        <v>0</v>
      </c>
      <c r="AG132" s="8">
        <f t="shared" si="8"/>
        <v>0</v>
      </c>
      <c r="AH132" s="8">
        <f t="shared" si="8"/>
        <v>0</v>
      </c>
      <c r="AI132" s="8">
        <f t="shared" si="8"/>
        <v>0</v>
      </c>
      <c r="AJ132" s="8">
        <f t="shared" si="8"/>
        <v>0</v>
      </c>
      <c r="AK132" s="8">
        <f t="shared" si="8"/>
        <v>0</v>
      </c>
      <c r="AL132" s="8">
        <f t="shared" si="8"/>
        <v>0</v>
      </c>
      <c r="AM132" s="8">
        <f t="shared" si="8"/>
        <v>0</v>
      </c>
      <c r="AN132" s="8">
        <f t="shared" si="8"/>
        <v>0</v>
      </c>
      <c r="AO132" s="8">
        <f t="shared" si="8"/>
        <v>0</v>
      </c>
      <c r="AP132" s="8">
        <f t="shared" si="8"/>
        <v>0</v>
      </c>
      <c r="AQ132" s="8">
        <f t="shared" si="8"/>
        <v>0</v>
      </c>
      <c r="AR132" s="352">
        <f>SUM(AR4:AR131)</f>
        <v>0</v>
      </c>
      <c r="AS132" s="7">
        <f>SUM(AS4:AS131)</f>
        <v>0</v>
      </c>
      <c r="AT132" s="351">
        <f>SUM(AT4:AT131)</f>
        <v>5000</v>
      </c>
      <c r="AU132" s="72">
        <f>SUM(AU4:AU131)</f>
        <v>12500</v>
      </c>
    </row>
  </sheetData>
  <mergeCells count="29">
    <mergeCell ref="AU2:AU3"/>
    <mergeCell ref="AR2:AR3"/>
    <mergeCell ref="AU73:AU74"/>
    <mergeCell ref="D1:AP1"/>
    <mergeCell ref="B4:B5"/>
    <mergeCell ref="B6:B7"/>
    <mergeCell ref="B8:B19"/>
    <mergeCell ref="B20:B29"/>
    <mergeCell ref="C2:C3"/>
    <mergeCell ref="B2:B3"/>
    <mergeCell ref="AR73:AR74"/>
    <mergeCell ref="AS73:AS74"/>
    <mergeCell ref="AT73:AT74"/>
    <mergeCell ref="B38:B63"/>
    <mergeCell ref="AS2:AS3"/>
    <mergeCell ref="AT2:AT3"/>
    <mergeCell ref="A2:A3"/>
    <mergeCell ref="A132:C132"/>
    <mergeCell ref="B103:B114"/>
    <mergeCell ref="A120:B131"/>
    <mergeCell ref="B64:B71"/>
    <mergeCell ref="B75:B82"/>
    <mergeCell ref="B83:B92"/>
    <mergeCell ref="B93:B102"/>
    <mergeCell ref="A115:B119"/>
    <mergeCell ref="A4:A19"/>
    <mergeCell ref="A20:A71"/>
    <mergeCell ref="A75:A114"/>
    <mergeCell ref="B30:B37"/>
  </mergeCells>
  <phoneticPr fontId="2"/>
  <pageMargins left="0.26" right="0.22" top="0.2" bottom="0.3" header="0.2" footer="0.51181102362204722"/>
  <pageSetup paperSize="9" scale="62" orientation="landscape" horizontalDpi="300" verticalDpi="300" r:id="rId1"/>
  <rowBreaks count="1" manualBreakCount="1">
    <brk id="71" max="16383" man="1"/>
  </rowBreaks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B1:U55"/>
  <sheetViews>
    <sheetView workbookViewId="0">
      <selection activeCell="K14" sqref="K14"/>
    </sheetView>
  </sheetViews>
  <sheetFormatPr defaultColWidth="8.875" defaultRowHeight="13.5"/>
  <cols>
    <col min="1" max="1" width="5.5" customWidth="1"/>
    <col min="2" max="2" width="4.875" customWidth="1"/>
    <col min="3" max="4" width="5.625" customWidth="1"/>
    <col min="5" max="9" width="4.875" customWidth="1"/>
    <col min="10" max="10" width="4.625" customWidth="1"/>
    <col min="11" max="11" width="4.875" customWidth="1"/>
    <col min="12" max="12" width="6.125" customWidth="1"/>
    <col min="13" max="18" width="4.875" customWidth="1"/>
    <col min="19" max="19" width="6.125" customWidth="1"/>
    <col min="20" max="20" width="8.375" customWidth="1"/>
    <col min="21" max="21" width="7.625" customWidth="1"/>
  </cols>
  <sheetData>
    <row r="1" spans="2:21" ht="20.25" customHeight="1">
      <c r="D1" s="277"/>
      <c r="E1" s="447" t="s">
        <v>156</v>
      </c>
      <c r="F1" s="447"/>
      <c r="G1" s="447"/>
      <c r="H1" s="444" t="s">
        <v>106</v>
      </c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277"/>
    </row>
    <row r="2" spans="2:21" ht="21" customHeight="1" thickBot="1"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</row>
    <row r="3" spans="2:21" s="2" customFormat="1" ht="30" customHeight="1">
      <c r="B3" s="459" t="s">
        <v>1</v>
      </c>
      <c r="C3" s="440" t="s">
        <v>68</v>
      </c>
      <c r="D3" s="441"/>
      <c r="E3" s="437" t="s">
        <v>49</v>
      </c>
      <c r="F3" s="438"/>
      <c r="G3" s="438"/>
      <c r="H3" s="439" t="s">
        <v>66</v>
      </c>
      <c r="I3" s="438"/>
      <c r="J3" s="438"/>
      <c r="K3" s="438"/>
      <c r="L3" s="461" t="s">
        <v>141</v>
      </c>
      <c r="M3" s="455" t="s">
        <v>67</v>
      </c>
      <c r="N3" s="455"/>
      <c r="O3" s="455"/>
      <c r="P3" s="456"/>
      <c r="Q3" s="451" t="s">
        <v>138</v>
      </c>
      <c r="R3" s="445" t="s">
        <v>145</v>
      </c>
      <c r="S3" s="457" t="s">
        <v>142</v>
      </c>
      <c r="T3" s="453" t="s">
        <v>7</v>
      </c>
      <c r="U3" s="449" t="s">
        <v>42</v>
      </c>
    </row>
    <row r="4" spans="2:21" s="2" customFormat="1" ht="30" customHeight="1">
      <c r="B4" s="460"/>
      <c r="C4" s="442" t="s">
        <v>2</v>
      </c>
      <c r="D4" s="443"/>
      <c r="E4" s="329" t="s">
        <v>55</v>
      </c>
      <c r="F4" s="330" t="s">
        <v>56</v>
      </c>
      <c r="G4" s="331" t="s">
        <v>57</v>
      </c>
      <c r="H4" s="330" t="s">
        <v>58</v>
      </c>
      <c r="I4" s="330" t="s">
        <v>59</v>
      </c>
      <c r="J4" s="330" t="s">
        <v>60</v>
      </c>
      <c r="K4" s="331" t="s">
        <v>61</v>
      </c>
      <c r="L4" s="462"/>
      <c r="M4" s="332" t="s">
        <v>62</v>
      </c>
      <c r="N4" s="330" t="s">
        <v>63</v>
      </c>
      <c r="O4" s="330" t="s">
        <v>64</v>
      </c>
      <c r="P4" s="330" t="s">
        <v>65</v>
      </c>
      <c r="Q4" s="452"/>
      <c r="R4" s="446"/>
      <c r="S4" s="458"/>
      <c r="T4" s="454"/>
      <c r="U4" s="450"/>
    </row>
    <row r="5" spans="2:21" s="3" customFormat="1" ht="21" customHeight="1" thickBot="1">
      <c r="B5" s="425" t="s">
        <v>4</v>
      </c>
      <c r="C5" s="426"/>
      <c r="D5" s="427"/>
      <c r="E5" s="242">
        <v>2</v>
      </c>
      <c r="F5" s="240">
        <v>2</v>
      </c>
      <c r="G5" s="241">
        <v>12</v>
      </c>
      <c r="H5" s="240">
        <v>10</v>
      </c>
      <c r="I5" s="240">
        <v>8</v>
      </c>
      <c r="J5" s="240">
        <v>26</v>
      </c>
      <c r="K5" s="241">
        <v>8</v>
      </c>
      <c r="L5" s="317">
        <f>SUM(E5:K5)</f>
        <v>68</v>
      </c>
      <c r="M5" s="239">
        <v>8</v>
      </c>
      <c r="N5" s="240">
        <v>10</v>
      </c>
      <c r="O5" s="240">
        <v>10</v>
      </c>
      <c r="P5" s="241">
        <v>12</v>
      </c>
      <c r="Q5" s="241">
        <v>5</v>
      </c>
      <c r="R5" s="241">
        <v>12</v>
      </c>
      <c r="S5" s="317">
        <f>SUM(M5:R5)</f>
        <v>57</v>
      </c>
      <c r="T5" s="333">
        <f t="shared" ref="T5:T45" si="0">L5+S5</f>
        <v>125</v>
      </c>
      <c r="U5" s="334">
        <f>T5/125*100</f>
        <v>100</v>
      </c>
    </row>
    <row r="6" spans="2:21" s="2" customFormat="1" ht="18" customHeight="1">
      <c r="B6" s="123">
        <v>1</v>
      </c>
      <c r="C6" s="279">
        <f>①解答入力!E3</f>
        <v>0</v>
      </c>
      <c r="D6" s="280"/>
      <c r="E6" s="245">
        <f>SUM('②正　　答'!D4:D5)</f>
        <v>0</v>
      </c>
      <c r="F6" s="258">
        <f>SUM('②正　　答'!D6:D7)</f>
        <v>0</v>
      </c>
      <c r="G6" s="245">
        <f>SUM('②正　　答'!D8:D19)</f>
        <v>0</v>
      </c>
      <c r="H6" s="250">
        <f>SUM('②正　　答'!D20:D29)</f>
        <v>0</v>
      </c>
      <c r="I6" s="258">
        <f>SUM('②正　　答'!D30:D37)</f>
        <v>0</v>
      </c>
      <c r="J6" s="258">
        <f>SUM('②正　　答'!D38:D63)</f>
        <v>0</v>
      </c>
      <c r="K6" s="245">
        <f>SUM('②正　　答'!D64:D71)</f>
        <v>0</v>
      </c>
      <c r="L6" s="318">
        <f>SUM(E6:K6)</f>
        <v>0</v>
      </c>
      <c r="M6" s="255">
        <f>SUM('②正　　答'!D75:D82)</f>
        <v>0</v>
      </c>
      <c r="N6" s="264">
        <f>SUM('②正　　答'!D83:D92)</f>
        <v>0</v>
      </c>
      <c r="O6" s="264">
        <f>SUM('②正　　答'!D93:D102)</f>
        <v>0</v>
      </c>
      <c r="P6" s="255">
        <f>SUM('②正　　答'!D103:D114)</f>
        <v>0</v>
      </c>
      <c r="Q6" s="28">
        <f>SUM('②正　　答'!D115:D119)</f>
        <v>0</v>
      </c>
      <c r="R6" s="324">
        <f>SUM('②正　　答'!D120:D131)</f>
        <v>0</v>
      </c>
      <c r="S6" s="318">
        <f>SUM(M6:R6)</f>
        <v>0</v>
      </c>
      <c r="T6" s="335">
        <f>L6+S6</f>
        <v>0</v>
      </c>
      <c r="U6" s="336">
        <f>ROUND(T6/125*100,2)</f>
        <v>0</v>
      </c>
    </row>
    <row r="7" spans="2:21" s="2" customFormat="1" ht="18" customHeight="1">
      <c r="B7" s="189">
        <v>2</v>
      </c>
      <c r="C7" s="189">
        <f>①解答入力!F3</f>
        <v>0</v>
      </c>
      <c r="D7" s="281"/>
      <c r="E7" s="246">
        <f>SUM('②正　　答'!E4:E5)</f>
        <v>0</v>
      </c>
      <c r="F7" s="259">
        <f>SUM('②正　　答'!E6:E7)</f>
        <v>0</v>
      </c>
      <c r="G7" s="246">
        <f>SUM('②正　　答'!E8:E19)</f>
        <v>0</v>
      </c>
      <c r="H7" s="249">
        <f>SUM('②正　　答'!E20:E29)</f>
        <v>0</v>
      </c>
      <c r="I7" s="259">
        <f>SUM('②正　　答'!E30:E37)</f>
        <v>0</v>
      </c>
      <c r="J7" s="259">
        <f>SUM('②正　　答'!E38:E63)</f>
        <v>0</v>
      </c>
      <c r="K7" s="246">
        <f>SUM('②正　　答'!E64:E71)</f>
        <v>0</v>
      </c>
      <c r="L7" s="319">
        <f>SUM(E7:K7)</f>
        <v>0</v>
      </c>
      <c r="M7" s="246">
        <f>SUM('②正　　答'!E75:E82)</f>
        <v>0</v>
      </c>
      <c r="N7" s="259">
        <f>SUM('②正　　答'!E83:E92)</f>
        <v>0</v>
      </c>
      <c r="O7" s="259">
        <f>SUM('②正　　答'!E93:E102)</f>
        <v>0</v>
      </c>
      <c r="P7" s="246">
        <f>SUM('②正　　答'!E103:E114)</f>
        <v>0</v>
      </c>
      <c r="Q7" s="20">
        <f>SUM('②正　　答'!E115:E119)</f>
        <v>0</v>
      </c>
      <c r="R7" s="249">
        <f>SUM('②正　　答'!E120:E131)</f>
        <v>0</v>
      </c>
      <c r="S7" s="319">
        <f>SUM(M7:R7)</f>
        <v>0</v>
      </c>
      <c r="T7" s="337">
        <f t="shared" si="0"/>
        <v>0</v>
      </c>
      <c r="U7" s="338">
        <f t="shared" ref="U7:U45" si="1">ROUND(T7/125*100,2)</f>
        <v>0</v>
      </c>
    </row>
    <row r="8" spans="2:21" s="2" customFormat="1" ht="18" customHeight="1">
      <c r="B8" s="189">
        <v>3</v>
      </c>
      <c r="C8" s="189">
        <f>①解答入力!G3</f>
        <v>0</v>
      </c>
      <c r="D8" s="281"/>
      <c r="E8" s="246">
        <f>SUM('②正　　答'!F4:F5)</f>
        <v>0</v>
      </c>
      <c r="F8" s="259">
        <f>SUM('②正　　答'!F6:F7)</f>
        <v>0</v>
      </c>
      <c r="G8" s="246">
        <f>SUM('②正　　答'!F8:F19)</f>
        <v>0</v>
      </c>
      <c r="H8" s="249">
        <f>SUM('②正　　答'!F20:F29)</f>
        <v>0</v>
      </c>
      <c r="I8" s="259">
        <f>SUM('②正　　答'!F30:F37)</f>
        <v>0</v>
      </c>
      <c r="J8" s="259">
        <f>SUM('②正　　答'!F38:F63)</f>
        <v>0</v>
      </c>
      <c r="K8" s="246">
        <f>SUM('②正　　答'!F64:F71)</f>
        <v>0</v>
      </c>
      <c r="L8" s="319">
        <f t="shared" ref="L8:L45" si="2">SUM(E8:K8)</f>
        <v>0</v>
      </c>
      <c r="M8" s="246">
        <f>SUM('②正　　答'!F75:F82)</f>
        <v>0</v>
      </c>
      <c r="N8" s="259">
        <f>SUM('②正　　答'!F83:F92)</f>
        <v>0</v>
      </c>
      <c r="O8" s="259">
        <f>SUM('②正　　答'!F93:F102)</f>
        <v>0</v>
      </c>
      <c r="P8" s="246">
        <f>SUM('②正　　答'!F103:F114)</f>
        <v>0</v>
      </c>
      <c r="Q8" s="20">
        <f>SUM('②正　　答'!F115:F119)</f>
        <v>0</v>
      </c>
      <c r="R8" s="249">
        <f>SUM('②正　　答'!F120:F131)</f>
        <v>0</v>
      </c>
      <c r="S8" s="319">
        <f>SUM(M8:R8)</f>
        <v>0</v>
      </c>
      <c r="T8" s="337">
        <f t="shared" si="0"/>
        <v>0</v>
      </c>
      <c r="U8" s="338">
        <f t="shared" si="1"/>
        <v>0</v>
      </c>
    </row>
    <row r="9" spans="2:21" s="2" customFormat="1" ht="18" customHeight="1">
      <c r="B9" s="189">
        <v>4</v>
      </c>
      <c r="C9" s="189">
        <f>①解答入力!H3</f>
        <v>0</v>
      </c>
      <c r="D9" s="281"/>
      <c r="E9" s="246">
        <f>SUM('②正　　答'!G4:G5)</f>
        <v>0</v>
      </c>
      <c r="F9" s="259">
        <f>SUM('②正　　答'!G6:G7)</f>
        <v>0</v>
      </c>
      <c r="G9" s="246">
        <f>SUM('②正　　答'!G8:G19)</f>
        <v>0</v>
      </c>
      <c r="H9" s="249">
        <f>SUM('②正　　答'!G20:G29)</f>
        <v>0</v>
      </c>
      <c r="I9" s="259">
        <f>SUM('②正　　答'!G30:G37)</f>
        <v>0</v>
      </c>
      <c r="J9" s="259">
        <f>SUM('②正　　答'!G38:G63)</f>
        <v>0</v>
      </c>
      <c r="K9" s="246">
        <f>SUM('②正　　答'!G64:G71)</f>
        <v>0</v>
      </c>
      <c r="L9" s="319">
        <f t="shared" si="2"/>
        <v>0</v>
      </c>
      <c r="M9" s="246">
        <f>SUM('②正　　答'!G75:G82)</f>
        <v>0</v>
      </c>
      <c r="N9" s="259">
        <f>SUM('②正　　答'!G83:G92)</f>
        <v>0</v>
      </c>
      <c r="O9" s="259">
        <f>SUM('②正　　答'!G93:G102)</f>
        <v>0</v>
      </c>
      <c r="P9" s="246">
        <f>SUM('②正　　答'!G103:G114)</f>
        <v>0</v>
      </c>
      <c r="Q9" s="20">
        <f>SUM('②正　　答'!G115:G119)</f>
        <v>0</v>
      </c>
      <c r="R9" s="249">
        <f>SUM('②正　　答'!G120:G131)</f>
        <v>0</v>
      </c>
      <c r="S9" s="319">
        <f t="shared" ref="S9:S45" si="3">SUM(M9:R9)</f>
        <v>0</v>
      </c>
      <c r="T9" s="337">
        <f t="shared" si="0"/>
        <v>0</v>
      </c>
      <c r="U9" s="338">
        <f t="shared" si="1"/>
        <v>0</v>
      </c>
    </row>
    <row r="10" spans="2:21" s="2" customFormat="1" ht="18" customHeight="1">
      <c r="B10" s="124">
        <v>5</v>
      </c>
      <c r="C10" s="123">
        <f>①解答入力!I3</f>
        <v>0</v>
      </c>
      <c r="D10" s="282"/>
      <c r="E10" s="247">
        <f>SUM('②正　　答'!H4:H5)</f>
        <v>0</v>
      </c>
      <c r="F10" s="260">
        <f>SUM('②正　　答'!H6:H7)</f>
        <v>0</v>
      </c>
      <c r="G10" s="247">
        <f>SUM('②正　　答'!H8:H19)</f>
        <v>0</v>
      </c>
      <c r="H10" s="252">
        <f>SUM('②正　　答'!H20:H29)</f>
        <v>0</v>
      </c>
      <c r="I10" s="260">
        <f>SUM('②正　　答'!H30:H37)</f>
        <v>0</v>
      </c>
      <c r="J10" s="260">
        <f>SUM('②正　　答'!H38:H63)</f>
        <v>0</v>
      </c>
      <c r="K10" s="247">
        <f>SUM('②正　　答'!H64:H71)</f>
        <v>0</v>
      </c>
      <c r="L10" s="320">
        <f t="shared" si="2"/>
        <v>0</v>
      </c>
      <c r="M10" s="256">
        <f>SUM('②正　　答'!H75:H82)</f>
        <v>0</v>
      </c>
      <c r="N10" s="265">
        <f>SUM('②正　　答'!H83:H92)</f>
        <v>0</v>
      </c>
      <c r="O10" s="265">
        <f>SUM('②正　　答'!H93:H102)</f>
        <v>0</v>
      </c>
      <c r="P10" s="256">
        <f>SUM('②正　　答'!H103:H114)</f>
        <v>0</v>
      </c>
      <c r="Q10" s="219">
        <f>SUM('②正　　答'!H115:H119)</f>
        <v>0</v>
      </c>
      <c r="R10" s="325">
        <f>SUM('②正　　答'!H120:H131)</f>
        <v>0</v>
      </c>
      <c r="S10" s="320">
        <f t="shared" si="3"/>
        <v>0</v>
      </c>
      <c r="T10" s="339">
        <f t="shared" si="0"/>
        <v>0</v>
      </c>
      <c r="U10" s="336">
        <f t="shared" si="1"/>
        <v>0</v>
      </c>
    </row>
    <row r="11" spans="2:21" s="2" customFormat="1" ht="18" customHeight="1">
      <c r="B11" s="105">
        <v>6</v>
      </c>
      <c r="C11" s="105">
        <f>①解答入力!J3</f>
        <v>0</v>
      </c>
      <c r="D11" s="283"/>
      <c r="E11" s="245">
        <f>SUM('②正　　答'!I4:I5)</f>
        <v>0</v>
      </c>
      <c r="F11" s="261">
        <f>SUM('②正　　答'!I6:I7)</f>
        <v>0</v>
      </c>
      <c r="G11" s="245">
        <f>SUM('②正　　答'!I8:I19)</f>
        <v>0</v>
      </c>
      <c r="H11" s="250">
        <f>SUM('②正　　答'!I20:I29)</f>
        <v>0</v>
      </c>
      <c r="I11" s="261">
        <f>SUM('②正　　答'!I30:I37)</f>
        <v>0</v>
      </c>
      <c r="J11" s="261">
        <f>SUM('②正　　答'!I38:I63)</f>
        <v>0</v>
      </c>
      <c r="K11" s="245">
        <f>SUM('②正　　答'!I64:I71)</f>
        <v>0</v>
      </c>
      <c r="L11" s="321">
        <f t="shared" si="2"/>
        <v>0</v>
      </c>
      <c r="M11" s="245">
        <f>SUM('②正　　答'!I75:I82)</f>
        <v>0</v>
      </c>
      <c r="N11" s="261">
        <f>SUM('②正　　答'!I83:I92)</f>
        <v>0</v>
      </c>
      <c r="O11" s="261">
        <f>SUM('②正　　答'!I93:I102)</f>
        <v>0</v>
      </c>
      <c r="P11" s="245">
        <f>SUM('②正　　答'!I103:I114)</f>
        <v>0</v>
      </c>
      <c r="Q11" s="244">
        <f>SUM('②正　　答'!I115:I119)</f>
        <v>0</v>
      </c>
      <c r="R11" s="250">
        <f>SUM('②正　　答'!I120:I131)</f>
        <v>0</v>
      </c>
      <c r="S11" s="321">
        <f t="shared" si="3"/>
        <v>0</v>
      </c>
      <c r="T11" s="335">
        <f t="shared" si="0"/>
        <v>0</v>
      </c>
      <c r="U11" s="340">
        <f t="shared" si="1"/>
        <v>0</v>
      </c>
    </row>
    <row r="12" spans="2:21" s="2" customFormat="1" ht="18" customHeight="1">
      <c r="B12" s="189">
        <v>7</v>
      </c>
      <c r="C12" s="189">
        <f>①解答入力!K3</f>
        <v>0</v>
      </c>
      <c r="D12" s="281"/>
      <c r="E12" s="246">
        <f>SUM('②正　　答'!J4:J5)</f>
        <v>0</v>
      </c>
      <c r="F12" s="259">
        <f>SUM('②正　　答'!J6:J7)</f>
        <v>0</v>
      </c>
      <c r="G12" s="246">
        <f>SUM('②正　　答'!J8:J19)</f>
        <v>0</v>
      </c>
      <c r="H12" s="249">
        <f>SUM('②正　　答'!J20:J29)</f>
        <v>0</v>
      </c>
      <c r="I12" s="259">
        <f>SUM('②正　　答'!J30:J37)</f>
        <v>0</v>
      </c>
      <c r="J12" s="259">
        <f>SUM('②正　　答'!J38:J63)</f>
        <v>0</v>
      </c>
      <c r="K12" s="246">
        <f>SUM('②正　　答'!J64:J71)</f>
        <v>0</v>
      </c>
      <c r="L12" s="319">
        <f t="shared" si="2"/>
        <v>0</v>
      </c>
      <c r="M12" s="246">
        <f>SUM('②正　　答'!J75:J82)</f>
        <v>0</v>
      </c>
      <c r="N12" s="259">
        <f>SUM('②正　　答'!J83:J92)</f>
        <v>0</v>
      </c>
      <c r="O12" s="259">
        <f>SUM('②正　　答'!J93:J102)</f>
        <v>0</v>
      </c>
      <c r="P12" s="246">
        <f>SUM('②正　　答'!J103:J114)</f>
        <v>0</v>
      </c>
      <c r="Q12" s="20">
        <f>SUM('②正　　答'!J115:J119)</f>
        <v>0</v>
      </c>
      <c r="R12" s="249">
        <f>SUM('②正　　答'!J120:J131)</f>
        <v>0</v>
      </c>
      <c r="S12" s="319">
        <f t="shared" si="3"/>
        <v>0</v>
      </c>
      <c r="T12" s="337">
        <f t="shared" si="0"/>
        <v>0</v>
      </c>
      <c r="U12" s="338">
        <f t="shared" si="1"/>
        <v>0</v>
      </c>
    </row>
    <row r="13" spans="2:21" s="2" customFormat="1" ht="18" customHeight="1">
      <c r="B13" s="189">
        <v>8</v>
      </c>
      <c r="C13" s="189">
        <f>①解答入力!L3</f>
        <v>0</v>
      </c>
      <c r="D13" s="281"/>
      <c r="E13" s="246">
        <f>SUM('②正　　答'!K4:K5)</f>
        <v>0</v>
      </c>
      <c r="F13" s="259">
        <f>SUM('②正　　答'!K6:K7)</f>
        <v>0</v>
      </c>
      <c r="G13" s="246">
        <f>SUM('②正　　答'!K8:K19)</f>
        <v>0</v>
      </c>
      <c r="H13" s="249">
        <f>SUM('②正　　答'!K20:K29)</f>
        <v>0</v>
      </c>
      <c r="I13" s="259">
        <f>SUM('②正　　答'!K30:K37)</f>
        <v>0</v>
      </c>
      <c r="J13" s="259">
        <f>SUM('②正　　答'!K38:K63)</f>
        <v>0</v>
      </c>
      <c r="K13" s="246">
        <f>SUM('②正　　答'!K64:K71)</f>
        <v>0</v>
      </c>
      <c r="L13" s="319">
        <f t="shared" si="2"/>
        <v>0</v>
      </c>
      <c r="M13" s="246">
        <f>SUM('②正　　答'!K75:K82)</f>
        <v>0</v>
      </c>
      <c r="N13" s="259">
        <f>SUM('②正　　答'!K83:K92)</f>
        <v>0</v>
      </c>
      <c r="O13" s="259">
        <f>SUM('②正　　答'!K93:K102)</f>
        <v>0</v>
      </c>
      <c r="P13" s="246">
        <f>SUM('②正　　答'!K103:K114)</f>
        <v>0</v>
      </c>
      <c r="Q13" s="20">
        <f>SUM('②正　　答'!K115:K119)</f>
        <v>0</v>
      </c>
      <c r="R13" s="249">
        <f>SUM('②正　　答'!K120:K131)</f>
        <v>0</v>
      </c>
      <c r="S13" s="319">
        <f t="shared" si="3"/>
        <v>0</v>
      </c>
      <c r="T13" s="337">
        <f t="shared" si="0"/>
        <v>0</v>
      </c>
      <c r="U13" s="338">
        <f t="shared" si="1"/>
        <v>0</v>
      </c>
    </row>
    <row r="14" spans="2:21" s="2" customFormat="1" ht="18" customHeight="1">
      <c r="B14" s="189">
        <v>9</v>
      </c>
      <c r="C14" s="189">
        <f>①解答入力!M3</f>
        <v>0</v>
      </c>
      <c r="D14" s="281"/>
      <c r="E14" s="246">
        <f>SUM('②正　　答'!L4:L5)</f>
        <v>0</v>
      </c>
      <c r="F14" s="259">
        <f>SUM('②正　　答'!L6:L7)</f>
        <v>0</v>
      </c>
      <c r="G14" s="246">
        <f>SUM('②正　　答'!L8:L19)</f>
        <v>0</v>
      </c>
      <c r="H14" s="249">
        <f>SUM('②正　　答'!L20:L29)</f>
        <v>0</v>
      </c>
      <c r="I14" s="259">
        <f>SUM('②正　　答'!L30:L37)</f>
        <v>0</v>
      </c>
      <c r="J14" s="259">
        <f>SUM('②正　　答'!L38:L63)</f>
        <v>0</v>
      </c>
      <c r="K14" s="246">
        <f>SUM('②正　　答'!L64:L71)</f>
        <v>0</v>
      </c>
      <c r="L14" s="319">
        <f t="shared" si="2"/>
        <v>0</v>
      </c>
      <c r="M14" s="246">
        <f>SUM('②正　　答'!L75:L82)</f>
        <v>0</v>
      </c>
      <c r="N14" s="259">
        <f>SUM('②正　　答'!L83:L92)</f>
        <v>0</v>
      </c>
      <c r="O14" s="259">
        <f>SUM('②正　　答'!L93:L102)</f>
        <v>0</v>
      </c>
      <c r="P14" s="246">
        <f>SUM('②正　　答'!L103:L114)</f>
        <v>0</v>
      </c>
      <c r="Q14" s="20">
        <f>SUM('②正　　答'!L115:L119)</f>
        <v>0</v>
      </c>
      <c r="R14" s="249">
        <f>SUM('②正　　答'!L120:L131)</f>
        <v>0</v>
      </c>
      <c r="S14" s="319">
        <f t="shared" si="3"/>
        <v>0</v>
      </c>
      <c r="T14" s="337">
        <f t="shared" si="0"/>
        <v>0</v>
      </c>
      <c r="U14" s="338">
        <f t="shared" si="1"/>
        <v>0</v>
      </c>
    </row>
    <row r="15" spans="2:21" s="2" customFormat="1" ht="18" customHeight="1">
      <c r="B15" s="124">
        <v>10</v>
      </c>
      <c r="C15" s="124">
        <f>①解答入力!N3</f>
        <v>0</v>
      </c>
      <c r="D15" s="284"/>
      <c r="E15" s="247">
        <f>SUM('②正　　答'!M4:M5)</f>
        <v>0</v>
      </c>
      <c r="F15" s="260">
        <f>SUM('②正　　答'!M6:M7)</f>
        <v>0</v>
      </c>
      <c r="G15" s="247">
        <f>SUM('②正　　答'!M8:M19)</f>
        <v>0</v>
      </c>
      <c r="H15" s="252">
        <f>SUM('②正　　答'!M20:M29)</f>
        <v>0</v>
      </c>
      <c r="I15" s="260">
        <f>SUM('②正　　答'!M30:M37)</f>
        <v>0</v>
      </c>
      <c r="J15" s="260">
        <f>SUM('②正　　答'!M38:M63)</f>
        <v>0</v>
      </c>
      <c r="K15" s="247">
        <f>SUM('②正　　答'!M64:M71)</f>
        <v>0</v>
      </c>
      <c r="L15" s="321">
        <f t="shared" si="2"/>
        <v>0</v>
      </c>
      <c r="M15" s="245">
        <f>SUM('②正　　答'!M75:M82)</f>
        <v>0</v>
      </c>
      <c r="N15" s="261">
        <f>SUM('②正　　答'!M83:M92)</f>
        <v>0</v>
      </c>
      <c r="O15" s="261">
        <f>SUM('②正　　答'!M93:M102)</f>
        <v>0</v>
      </c>
      <c r="P15" s="245">
        <f>SUM('②正　　答'!M103:M114)</f>
        <v>0</v>
      </c>
      <c r="Q15" s="244">
        <f>SUM('②正　　答'!M115:M119)</f>
        <v>0</v>
      </c>
      <c r="R15" s="250">
        <f>SUM('②正　　答'!M120:M131)</f>
        <v>0</v>
      </c>
      <c r="S15" s="321">
        <f t="shared" si="3"/>
        <v>0</v>
      </c>
      <c r="T15" s="339">
        <f t="shared" si="0"/>
        <v>0</v>
      </c>
      <c r="U15" s="341">
        <f t="shared" si="1"/>
        <v>0</v>
      </c>
    </row>
    <row r="16" spans="2:21" s="2" customFormat="1" ht="18" customHeight="1">
      <c r="B16" s="105">
        <v>11</v>
      </c>
      <c r="C16" s="123">
        <f>①解答入力!O3</f>
        <v>0</v>
      </c>
      <c r="D16" s="282"/>
      <c r="E16" s="245">
        <f>SUM('②正　　答'!N4:N5)</f>
        <v>0</v>
      </c>
      <c r="F16" s="261">
        <f>SUM('②正　　答'!N6:N7)</f>
        <v>0</v>
      </c>
      <c r="G16" s="245">
        <f>SUM('②正　　答'!N8:N19)</f>
        <v>0</v>
      </c>
      <c r="H16" s="250">
        <f>SUM('②正　　答'!N20:N29)</f>
        <v>0</v>
      </c>
      <c r="I16" s="261">
        <f>SUM('②正　　答'!N30:N37)</f>
        <v>0</v>
      </c>
      <c r="J16" s="261">
        <f>SUM('②正　　答'!N38:N63)</f>
        <v>0</v>
      </c>
      <c r="K16" s="245">
        <f>SUM('②正　　答'!N64:N71)</f>
        <v>0</v>
      </c>
      <c r="L16" s="322">
        <f t="shared" si="2"/>
        <v>0</v>
      </c>
      <c r="M16" s="257">
        <f>SUM('②正　　答'!N75:N82)</f>
        <v>0</v>
      </c>
      <c r="N16" s="266">
        <f>SUM('②正　　答'!N83:N92)</f>
        <v>0</v>
      </c>
      <c r="O16" s="266">
        <f>SUM('②正　　答'!N93:N102)</f>
        <v>0</v>
      </c>
      <c r="P16" s="257">
        <f>SUM('②正　　答'!N103:N114)</f>
        <v>0</v>
      </c>
      <c r="Q16" s="38">
        <f>SUM('②正　　答'!N115:N119)</f>
        <v>0</v>
      </c>
      <c r="R16" s="326">
        <f>SUM('②正　　答'!N120:N131)</f>
        <v>0</v>
      </c>
      <c r="S16" s="322">
        <f t="shared" si="3"/>
        <v>0</v>
      </c>
      <c r="T16" s="335">
        <f t="shared" si="0"/>
        <v>0</v>
      </c>
      <c r="U16" s="336">
        <f t="shared" si="1"/>
        <v>0</v>
      </c>
    </row>
    <row r="17" spans="2:21" s="2" customFormat="1" ht="18" customHeight="1">
      <c r="B17" s="189">
        <v>12</v>
      </c>
      <c r="C17" s="189">
        <f>①解答入力!P3</f>
        <v>0</v>
      </c>
      <c r="D17" s="281"/>
      <c r="E17" s="246">
        <f>SUM('②正　　答'!O4:O5)</f>
        <v>0</v>
      </c>
      <c r="F17" s="259">
        <f>SUM('②正　　答'!O6:O7)</f>
        <v>0</v>
      </c>
      <c r="G17" s="246">
        <f>SUM('②正　　答'!O8:O19)</f>
        <v>0</v>
      </c>
      <c r="H17" s="249">
        <f>SUM('②正　　答'!O20:O29)</f>
        <v>0</v>
      </c>
      <c r="I17" s="259">
        <f>SUM('②正　　答'!O30:O37)</f>
        <v>0</v>
      </c>
      <c r="J17" s="259">
        <f>SUM('②正　　答'!O38:O63)</f>
        <v>0</v>
      </c>
      <c r="K17" s="246">
        <f>SUM('②正　　答'!O64:O71)</f>
        <v>0</v>
      </c>
      <c r="L17" s="319">
        <f t="shared" si="2"/>
        <v>0</v>
      </c>
      <c r="M17" s="246">
        <f>SUM('②正　　答'!O75:O82)</f>
        <v>0</v>
      </c>
      <c r="N17" s="259">
        <f>SUM('②正　　答'!O83:O92)</f>
        <v>0</v>
      </c>
      <c r="O17" s="259">
        <f>SUM('②正　　答'!O93:O102)</f>
        <v>0</v>
      </c>
      <c r="P17" s="246">
        <f>SUM('②正　　答'!O103:O114)</f>
        <v>0</v>
      </c>
      <c r="Q17" s="20">
        <f>SUM('②正　　答'!O115:O119)</f>
        <v>0</v>
      </c>
      <c r="R17" s="249">
        <f>SUM('②正　　答'!O120:O131)</f>
        <v>0</v>
      </c>
      <c r="S17" s="319">
        <f t="shared" si="3"/>
        <v>0</v>
      </c>
      <c r="T17" s="337">
        <f t="shared" si="0"/>
        <v>0</v>
      </c>
      <c r="U17" s="338">
        <f t="shared" si="1"/>
        <v>0</v>
      </c>
    </row>
    <row r="18" spans="2:21" s="2" customFormat="1" ht="18" customHeight="1">
      <c r="B18" s="189">
        <v>13</v>
      </c>
      <c r="C18" s="189">
        <f>①解答入力!Q3</f>
        <v>0</v>
      </c>
      <c r="D18" s="281"/>
      <c r="E18" s="246">
        <f>SUM('②正　　答'!P4:P5)</f>
        <v>0</v>
      </c>
      <c r="F18" s="259">
        <f>SUM('②正　　答'!P6:P7)</f>
        <v>0</v>
      </c>
      <c r="G18" s="246">
        <f>SUM('②正　　答'!P8:P19)</f>
        <v>0</v>
      </c>
      <c r="H18" s="249">
        <f>SUM('②正　　答'!P20:P29)</f>
        <v>0</v>
      </c>
      <c r="I18" s="259">
        <f>SUM('②正　　答'!P30:P37)</f>
        <v>0</v>
      </c>
      <c r="J18" s="259">
        <f>SUM('②正　　答'!P38:P63)</f>
        <v>0</v>
      </c>
      <c r="K18" s="246">
        <f>SUM('②正　　答'!P64:P71)</f>
        <v>0</v>
      </c>
      <c r="L18" s="319">
        <f t="shared" si="2"/>
        <v>0</v>
      </c>
      <c r="M18" s="246">
        <f>SUM('②正　　答'!P75:P82)</f>
        <v>0</v>
      </c>
      <c r="N18" s="259">
        <f>SUM('②正　　答'!P83:P92)</f>
        <v>0</v>
      </c>
      <c r="O18" s="259">
        <f>SUM('②正　　答'!P93:P102)</f>
        <v>0</v>
      </c>
      <c r="P18" s="246">
        <f>SUM('②正　　答'!P103:P114)</f>
        <v>0</v>
      </c>
      <c r="Q18" s="20">
        <f>SUM('②正　　答'!P115:P119)</f>
        <v>0</v>
      </c>
      <c r="R18" s="249">
        <f>SUM('②正　　答'!P120:P131)</f>
        <v>0</v>
      </c>
      <c r="S18" s="319">
        <f t="shared" si="3"/>
        <v>0</v>
      </c>
      <c r="T18" s="337">
        <f t="shared" si="0"/>
        <v>0</v>
      </c>
      <c r="U18" s="338">
        <f t="shared" si="1"/>
        <v>0</v>
      </c>
    </row>
    <row r="19" spans="2:21" s="2" customFormat="1" ht="18" customHeight="1">
      <c r="B19" s="189">
        <v>14</v>
      </c>
      <c r="C19" s="189">
        <f>①解答入力!R3</f>
        <v>0</v>
      </c>
      <c r="D19" s="281"/>
      <c r="E19" s="246">
        <f>SUM('②正　　答'!Q4:Q5)</f>
        <v>0</v>
      </c>
      <c r="F19" s="259">
        <f>SUM('②正　　答'!Q6:Q7)</f>
        <v>0</v>
      </c>
      <c r="G19" s="246">
        <f>SUM('②正　　答'!Q8:Q19)</f>
        <v>0</v>
      </c>
      <c r="H19" s="249">
        <f>SUM('②正　　答'!Q20:Q29)</f>
        <v>0</v>
      </c>
      <c r="I19" s="259">
        <f>SUM('②正　　答'!Q30:Q37)</f>
        <v>0</v>
      </c>
      <c r="J19" s="259">
        <f>SUM('②正　　答'!Q38:Q63)</f>
        <v>0</v>
      </c>
      <c r="K19" s="246">
        <f>SUM('②正　　答'!Q64:Q71)</f>
        <v>0</v>
      </c>
      <c r="L19" s="319">
        <f t="shared" si="2"/>
        <v>0</v>
      </c>
      <c r="M19" s="246">
        <f>SUM('②正　　答'!Q75:Q82)</f>
        <v>0</v>
      </c>
      <c r="N19" s="259">
        <f>SUM('②正　　答'!Q83:Q92)</f>
        <v>0</v>
      </c>
      <c r="O19" s="259">
        <f>SUM('②正　　答'!Q93:Q102)</f>
        <v>0</v>
      </c>
      <c r="P19" s="246">
        <f>SUM('②正　　答'!Q103:Q114)</f>
        <v>0</v>
      </c>
      <c r="Q19" s="20">
        <f>SUM('②正　　答'!Q115:Q119)</f>
        <v>0</v>
      </c>
      <c r="R19" s="249">
        <f>SUM('②正　　答'!Q120:Q131)</f>
        <v>0</v>
      </c>
      <c r="S19" s="319">
        <f t="shared" si="3"/>
        <v>0</v>
      </c>
      <c r="T19" s="337">
        <f t="shared" si="0"/>
        <v>0</v>
      </c>
      <c r="U19" s="338">
        <f t="shared" si="1"/>
        <v>0</v>
      </c>
    </row>
    <row r="20" spans="2:21" s="2" customFormat="1" ht="18" customHeight="1">
      <c r="B20" s="124">
        <v>15</v>
      </c>
      <c r="C20" s="123">
        <f>①解答入力!S3</f>
        <v>0</v>
      </c>
      <c r="D20" s="282"/>
      <c r="E20" s="247">
        <f>SUM('②正　　答'!R4:R5)</f>
        <v>0</v>
      </c>
      <c r="F20" s="260">
        <f>SUM('②正　　答'!R6:R7)</f>
        <v>0</v>
      </c>
      <c r="G20" s="247">
        <f>SUM('②正　　答'!R8:R19)</f>
        <v>0</v>
      </c>
      <c r="H20" s="252">
        <f>SUM('②正　　答'!R20:R29)</f>
        <v>0</v>
      </c>
      <c r="I20" s="260">
        <f>SUM('②正　　答'!R30:R37)</f>
        <v>0</v>
      </c>
      <c r="J20" s="260">
        <f>SUM('②正　　答'!R38:R63)</f>
        <v>0</v>
      </c>
      <c r="K20" s="247">
        <f>SUM('②正　　答'!R64:R71)</f>
        <v>0</v>
      </c>
      <c r="L20" s="320">
        <f t="shared" si="2"/>
        <v>0</v>
      </c>
      <c r="M20" s="256">
        <f>SUM('②正　　答'!R75:R82)</f>
        <v>0</v>
      </c>
      <c r="N20" s="265">
        <f>SUM('②正　　答'!R83:R92)</f>
        <v>0</v>
      </c>
      <c r="O20" s="265">
        <f>SUM('②正　　答'!R93:R102)</f>
        <v>0</v>
      </c>
      <c r="P20" s="256">
        <f>SUM('②正　　答'!R103:R114)</f>
        <v>0</v>
      </c>
      <c r="Q20" s="219">
        <f>SUM('②正　　答'!R115:R119)</f>
        <v>0</v>
      </c>
      <c r="R20" s="325">
        <f>SUM('②正　　答'!R120:R131)</f>
        <v>0</v>
      </c>
      <c r="S20" s="320">
        <f t="shared" si="3"/>
        <v>0</v>
      </c>
      <c r="T20" s="339">
        <f t="shared" si="0"/>
        <v>0</v>
      </c>
      <c r="U20" s="336">
        <f t="shared" si="1"/>
        <v>0</v>
      </c>
    </row>
    <row r="21" spans="2:21" s="2" customFormat="1" ht="18" customHeight="1">
      <c r="B21" s="105">
        <v>16</v>
      </c>
      <c r="C21" s="105">
        <f>①解答入力!T3</f>
        <v>0</v>
      </c>
      <c r="D21" s="283"/>
      <c r="E21" s="245">
        <f>SUM('②正　　答'!S4:S5)</f>
        <v>0</v>
      </c>
      <c r="F21" s="261">
        <f>SUM('②正　　答'!S6:S7)</f>
        <v>0</v>
      </c>
      <c r="G21" s="245">
        <f>SUM('②正　　答'!S8:S19)</f>
        <v>0</v>
      </c>
      <c r="H21" s="250">
        <f>SUM('②正　　答'!S20:S29)</f>
        <v>0</v>
      </c>
      <c r="I21" s="261">
        <f>SUM('②正　　答'!S30:S37)</f>
        <v>0</v>
      </c>
      <c r="J21" s="261">
        <f>SUM('②正　　答'!S38:S63)</f>
        <v>0</v>
      </c>
      <c r="K21" s="245">
        <f>SUM('②正　　答'!S64:S71)</f>
        <v>0</v>
      </c>
      <c r="L21" s="321">
        <f t="shared" si="2"/>
        <v>0</v>
      </c>
      <c r="M21" s="245">
        <f>SUM('②正　　答'!S75:S82)</f>
        <v>0</v>
      </c>
      <c r="N21" s="261">
        <f>SUM('②正　　答'!S83:S92)</f>
        <v>0</v>
      </c>
      <c r="O21" s="261">
        <f>SUM('②正　　答'!S93:S102)</f>
        <v>0</v>
      </c>
      <c r="P21" s="245">
        <f>SUM('②正　　答'!S103:S114)</f>
        <v>0</v>
      </c>
      <c r="Q21" s="244">
        <f>SUM('②正　　答'!S115:S119)</f>
        <v>0</v>
      </c>
      <c r="R21" s="250">
        <f>SUM('②正　　答'!S120:S131)</f>
        <v>0</v>
      </c>
      <c r="S21" s="321">
        <f t="shared" si="3"/>
        <v>0</v>
      </c>
      <c r="T21" s="335">
        <f t="shared" si="0"/>
        <v>0</v>
      </c>
      <c r="U21" s="340">
        <f t="shared" si="1"/>
        <v>0</v>
      </c>
    </row>
    <row r="22" spans="2:21" s="2" customFormat="1" ht="18" customHeight="1">
      <c r="B22" s="189">
        <v>17</v>
      </c>
      <c r="C22" s="189">
        <f>①解答入力!U3</f>
        <v>0</v>
      </c>
      <c r="D22" s="281"/>
      <c r="E22" s="246">
        <f>SUM('②正　　答'!T4:T5)</f>
        <v>0</v>
      </c>
      <c r="F22" s="259">
        <f>SUM('②正　　答'!T6:T7)</f>
        <v>0</v>
      </c>
      <c r="G22" s="246">
        <f>SUM('②正　　答'!T8:T19)</f>
        <v>0</v>
      </c>
      <c r="H22" s="249">
        <f>SUM('②正　　答'!T20:T29)</f>
        <v>0</v>
      </c>
      <c r="I22" s="259">
        <f>SUM('②正　　答'!T30:T37)</f>
        <v>0</v>
      </c>
      <c r="J22" s="259">
        <f>SUM('②正　　答'!T38:T63)</f>
        <v>0</v>
      </c>
      <c r="K22" s="246">
        <f>SUM('②正　　答'!T64:T71)</f>
        <v>0</v>
      </c>
      <c r="L22" s="319">
        <f t="shared" si="2"/>
        <v>0</v>
      </c>
      <c r="M22" s="246">
        <f>SUM('②正　　答'!T75:T82)</f>
        <v>0</v>
      </c>
      <c r="N22" s="259">
        <f>SUM('②正　　答'!T83:T92)</f>
        <v>0</v>
      </c>
      <c r="O22" s="259">
        <f>SUM('②正　　答'!T93:T102)</f>
        <v>0</v>
      </c>
      <c r="P22" s="246">
        <f>SUM('②正　　答'!T103:T114)</f>
        <v>0</v>
      </c>
      <c r="Q22" s="20">
        <f>SUM('②正　　答'!T115:T119)</f>
        <v>0</v>
      </c>
      <c r="R22" s="249">
        <f>SUM('②正　　答'!T120:T131)</f>
        <v>0</v>
      </c>
      <c r="S22" s="319">
        <f t="shared" si="3"/>
        <v>0</v>
      </c>
      <c r="T22" s="337">
        <f t="shared" si="0"/>
        <v>0</v>
      </c>
      <c r="U22" s="338">
        <f t="shared" si="1"/>
        <v>0</v>
      </c>
    </row>
    <row r="23" spans="2:21" s="2" customFormat="1" ht="18" customHeight="1">
      <c r="B23" s="189">
        <v>18</v>
      </c>
      <c r="C23" s="189">
        <f>①解答入力!V3</f>
        <v>0</v>
      </c>
      <c r="D23" s="281"/>
      <c r="E23" s="246">
        <f>SUM('②正　　答'!U4:U5)</f>
        <v>0</v>
      </c>
      <c r="F23" s="259">
        <f>SUM('②正　　答'!U6:U7)</f>
        <v>0</v>
      </c>
      <c r="G23" s="246">
        <f>SUM('②正　　答'!U8:U19)</f>
        <v>0</v>
      </c>
      <c r="H23" s="249">
        <f>SUM('②正　　答'!U20:U29)</f>
        <v>0</v>
      </c>
      <c r="I23" s="259">
        <f>SUM('②正　　答'!U30:U37)</f>
        <v>0</v>
      </c>
      <c r="J23" s="259">
        <f>SUM('②正　　答'!U38:U63)</f>
        <v>0</v>
      </c>
      <c r="K23" s="246">
        <f>SUM('②正　　答'!U64:U71)</f>
        <v>0</v>
      </c>
      <c r="L23" s="319">
        <f t="shared" si="2"/>
        <v>0</v>
      </c>
      <c r="M23" s="246">
        <f>SUM('②正　　答'!U75:U82)</f>
        <v>0</v>
      </c>
      <c r="N23" s="259">
        <f>SUM('②正　　答'!U83:U92)</f>
        <v>0</v>
      </c>
      <c r="O23" s="259">
        <f>SUM('②正　　答'!U93:U102)</f>
        <v>0</v>
      </c>
      <c r="P23" s="246">
        <f>SUM('②正　　答'!U103:U114)</f>
        <v>0</v>
      </c>
      <c r="Q23" s="20">
        <f>SUM('②正　　答'!U115:U119)</f>
        <v>0</v>
      </c>
      <c r="R23" s="249">
        <f>SUM('②正　　答'!U120:U131)</f>
        <v>0</v>
      </c>
      <c r="S23" s="319">
        <f t="shared" si="3"/>
        <v>0</v>
      </c>
      <c r="T23" s="337">
        <f t="shared" si="0"/>
        <v>0</v>
      </c>
      <c r="U23" s="338">
        <f t="shared" si="1"/>
        <v>0</v>
      </c>
    </row>
    <row r="24" spans="2:21" s="2" customFormat="1" ht="18" customHeight="1">
      <c r="B24" s="189">
        <v>19</v>
      </c>
      <c r="C24" s="189">
        <f>①解答入力!W3</f>
        <v>0</v>
      </c>
      <c r="D24" s="281"/>
      <c r="E24" s="246">
        <f>SUM('②正　　答'!V4:V5)</f>
        <v>0</v>
      </c>
      <c r="F24" s="259">
        <f>SUM('②正　　答'!V6:V7)</f>
        <v>0</v>
      </c>
      <c r="G24" s="246">
        <f>SUM('②正　　答'!V8:V19)</f>
        <v>0</v>
      </c>
      <c r="H24" s="249">
        <f>SUM('②正　　答'!V20:V29)</f>
        <v>0</v>
      </c>
      <c r="I24" s="259">
        <f>SUM('②正　　答'!V30:V37)</f>
        <v>0</v>
      </c>
      <c r="J24" s="259">
        <f>SUM('②正　　答'!V38:V63)</f>
        <v>0</v>
      </c>
      <c r="K24" s="246">
        <f>SUM('②正　　答'!V64:V71)</f>
        <v>0</v>
      </c>
      <c r="L24" s="319">
        <f t="shared" si="2"/>
        <v>0</v>
      </c>
      <c r="M24" s="246">
        <f>SUM('②正　　答'!V75:V82)</f>
        <v>0</v>
      </c>
      <c r="N24" s="259">
        <f>SUM('②正　　答'!V83:V92)</f>
        <v>0</v>
      </c>
      <c r="O24" s="259">
        <f>SUM('②正　　答'!V93:V102)</f>
        <v>0</v>
      </c>
      <c r="P24" s="246">
        <f>SUM('②正　　答'!V103:V114)</f>
        <v>0</v>
      </c>
      <c r="Q24" s="20">
        <f>SUM('②正　　答'!V115:V119)</f>
        <v>0</v>
      </c>
      <c r="R24" s="249">
        <f>SUM('②正　　答'!V120:V131)</f>
        <v>0</v>
      </c>
      <c r="S24" s="319">
        <f t="shared" si="3"/>
        <v>0</v>
      </c>
      <c r="T24" s="337">
        <f t="shared" si="0"/>
        <v>0</v>
      </c>
      <c r="U24" s="338">
        <f t="shared" si="1"/>
        <v>0</v>
      </c>
    </row>
    <row r="25" spans="2:21" s="2" customFormat="1" ht="18" customHeight="1">
      <c r="B25" s="124">
        <v>20</v>
      </c>
      <c r="C25" s="124">
        <f>①解答入力!X3</f>
        <v>0</v>
      </c>
      <c r="D25" s="284"/>
      <c r="E25" s="247">
        <f>SUM('②正　　答'!W4:W5)</f>
        <v>0</v>
      </c>
      <c r="F25" s="260">
        <f>SUM('②正　　答'!W6:W7)</f>
        <v>0</v>
      </c>
      <c r="G25" s="247">
        <f>SUM('②正　　答'!W8:W19)</f>
        <v>0</v>
      </c>
      <c r="H25" s="252">
        <f>SUM('②正　　答'!W20:W29)</f>
        <v>0</v>
      </c>
      <c r="I25" s="260">
        <f>SUM('②正　　答'!W30:W37)</f>
        <v>0</v>
      </c>
      <c r="J25" s="260">
        <f>SUM('②正　　答'!W38:W63)</f>
        <v>0</v>
      </c>
      <c r="K25" s="247">
        <f>SUM('②正　　答'!W64:W71)</f>
        <v>0</v>
      </c>
      <c r="L25" s="321">
        <f t="shared" si="2"/>
        <v>0</v>
      </c>
      <c r="M25" s="245">
        <f>SUM('②正　　答'!W75:W82)</f>
        <v>0</v>
      </c>
      <c r="N25" s="261">
        <f>SUM('②正　　答'!W83:W92)</f>
        <v>0</v>
      </c>
      <c r="O25" s="261">
        <f>SUM('②正　　答'!W93:W102)</f>
        <v>0</v>
      </c>
      <c r="P25" s="245">
        <f>SUM('②正　　答'!W103:W114)</f>
        <v>0</v>
      </c>
      <c r="Q25" s="244">
        <f>SUM('②正　　答'!W115:W119)</f>
        <v>0</v>
      </c>
      <c r="R25" s="250">
        <f>SUM('②正　　答'!W120:W131)</f>
        <v>0</v>
      </c>
      <c r="S25" s="321">
        <f t="shared" si="3"/>
        <v>0</v>
      </c>
      <c r="T25" s="339">
        <f t="shared" si="0"/>
        <v>0</v>
      </c>
      <c r="U25" s="341">
        <f t="shared" si="1"/>
        <v>0</v>
      </c>
    </row>
    <row r="26" spans="2:21" s="2" customFormat="1" ht="18" customHeight="1">
      <c r="B26" s="105">
        <v>21</v>
      </c>
      <c r="C26" s="123">
        <f>①解答入力!Y3</f>
        <v>0</v>
      </c>
      <c r="D26" s="282"/>
      <c r="E26" s="245">
        <f>SUM('②正　　答'!X4:X5)</f>
        <v>0</v>
      </c>
      <c r="F26" s="261">
        <f>SUM('②正　　答'!X6:X7)</f>
        <v>0</v>
      </c>
      <c r="G26" s="245">
        <f>SUM('②正　　答'!X8:X19)</f>
        <v>0</v>
      </c>
      <c r="H26" s="250">
        <f>SUM('②正　　答'!X20:X29)</f>
        <v>0</v>
      </c>
      <c r="I26" s="261">
        <f>SUM('②正　　答'!X30:X37)</f>
        <v>0</v>
      </c>
      <c r="J26" s="261">
        <f>SUM('②正　　答'!X38:X63)</f>
        <v>0</v>
      </c>
      <c r="K26" s="245">
        <f>SUM('②正　　答'!X64:X71)</f>
        <v>0</v>
      </c>
      <c r="L26" s="322">
        <f t="shared" si="2"/>
        <v>0</v>
      </c>
      <c r="M26" s="257">
        <f>SUM('②正　　答'!X75:X82)</f>
        <v>0</v>
      </c>
      <c r="N26" s="266">
        <f>SUM('②正　　答'!X83:X92)</f>
        <v>0</v>
      </c>
      <c r="O26" s="266">
        <f>SUM('②正　　答'!X93:X102)</f>
        <v>0</v>
      </c>
      <c r="P26" s="257">
        <f>SUM('②正　　答'!X103:X114)</f>
        <v>0</v>
      </c>
      <c r="Q26" s="38">
        <f>SUM('②正　　答'!X115:X119)</f>
        <v>0</v>
      </c>
      <c r="R26" s="326">
        <f>SUM('②正　　答'!X120:X131)</f>
        <v>0</v>
      </c>
      <c r="S26" s="322">
        <f t="shared" si="3"/>
        <v>0</v>
      </c>
      <c r="T26" s="335">
        <f t="shared" si="0"/>
        <v>0</v>
      </c>
      <c r="U26" s="336">
        <f t="shared" si="1"/>
        <v>0</v>
      </c>
    </row>
    <row r="27" spans="2:21" s="2" customFormat="1" ht="18" customHeight="1">
      <c r="B27" s="189">
        <v>22</v>
      </c>
      <c r="C27" s="189">
        <f>①解答入力!Z3</f>
        <v>0</v>
      </c>
      <c r="D27" s="281"/>
      <c r="E27" s="246">
        <f>SUM('②正　　答'!Y4:Y5)</f>
        <v>0</v>
      </c>
      <c r="F27" s="259">
        <f>SUM('②正　　答'!Y6:Y7)</f>
        <v>0</v>
      </c>
      <c r="G27" s="246">
        <f>SUM('②正　　答'!Y8:Y19)</f>
        <v>0</v>
      </c>
      <c r="H27" s="249">
        <f>SUM('②正　　答'!Y20:Y29)</f>
        <v>0</v>
      </c>
      <c r="I27" s="259">
        <f>SUM('②正　　答'!Y30:Y37)</f>
        <v>0</v>
      </c>
      <c r="J27" s="259">
        <f>SUM('②正　　答'!Y38:Y63)</f>
        <v>0</v>
      </c>
      <c r="K27" s="246">
        <f>SUM('②正　　答'!Y64:Y71)</f>
        <v>0</v>
      </c>
      <c r="L27" s="319">
        <f t="shared" si="2"/>
        <v>0</v>
      </c>
      <c r="M27" s="246">
        <f>SUM('②正　　答'!Y75:Y82)</f>
        <v>0</v>
      </c>
      <c r="N27" s="259">
        <f>SUM('②正　　答'!Y83:Y92)</f>
        <v>0</v>
      </c>
      <c r="O27" s="259">
        <f>SUM('②正　　答'!Y93:Y102)</f>
        <v>0</v>
      </c>
      <c r="P27" s="246">
        <f>SUM('②正　　答'!Y103:Y114)</f>
        <v>0</v>
      </c>
      <c r="Q27" s="20">
        <f>SUM('②正　　答'!Y115:Y119)</f>
        <v>0</v>
      </c>
      <c r="R27" s="249">
        <f>SUM('②正　　答'!Y120:Y131)</f>
        <v>0</v>
      </c>
      <c r="S27" s="319">
        <f t="shared" si="3"/>
        <v>0</v>
      </c>
      <c r="T27" s="337">
        <f t="shared" si="0"/>
        <v>0</v>
      </c>
      <c r="U27" s="338">
        <f t="shared" si="1"/>
        <v>0</v>
      </c>
    </row>
    <row r="28" spans="2:21" s="2" customFormat="1" ht="18" customHeight="1">
      <c r="B28" s="189">
        <v>23</v>
      </c>
      <c r="C28" s="189">
        <f>①解答入力!AA3</f>
        <v>0</v>
      </c>
      <c r="D28" s="281"/>
      <c r="E28" s="246">
        <f>SUM('②正　　答'!Z4:Z5)</f>
        <v>0</v>
      </c>
      <c r="F28" s="259">
        <f>SUM('②正　　答'!Z6:Z7)</f>
        <v>0</v>
      </c>
      <c r="G28" s="246">
        <f>SUM('②正　　答'!Z8:Z19)</f>
        <v>0</v>
      </c>
      <c r="H28" s="249">
        <f>SUM('②正　　答'!Z20:Z29)</f>
        <v>0</v>
      </c>
      <c r="I28" s="259">
        <f>SUM('②正　　答'!Z30:Z37)</f>
        <v>0</v>
      </c>
      <c r="J28" s="259">
        <f>SUM('②正　　答'!Z38:Z63)</f>
        <v>0</v>
      </c>
      <c r="K28" s="246">
        <f>SUM('②正　　答'!Z64:Z71)</f>
        <v>0</v>
      </c>
      <c r="L28" s="319">
        <f t="shared" si="2"/>
        <v>0</v>
      </c>
      <c r="M28" s="246">
        <f>SUM('②正　　答'!Z75:Z82)</f>
        <v>0</v>
      </c>
      <c r="N28" s="259">
        <f>SUM('②正　　答'!Z83:Z92)</f>
        <v>0</v>
      </c>
      <c r="O28" s="259">
        <f>SUM('②正　　答'!Z93:Z102)</f>
        <v>0</v>
      </c>
      <c r="P28" s="246">
        <f>SUM('②正　　答'!Z103:Z114)</f>
        <v>0</v>
      </c>
      <c r="Q28" s="20">
        <f>SUM('②正　　答'!Z115:Z119)</f>
        <v>0</v>
      </c>
      <c r="R28" s="249">
        <f>SUM('②正　　答'!Z120:Z131)</f>
        <v>0</v>
      </c>
      <c r="S28" s="319">
        <f t="shared" si="3"/>
        <v>0</v>
      </c>
      <c r="T28" s="337">
        <f t="shared" si="0"/>
        <v>0</v>
      </c>
      <c r="U28" s="338">
        <f t="shared" si="1"/>
        <v>0</v>
      </c>
    </row>
    <row r="29" spans="2:21" s="2" customFormat="1" ht="18" customHeight="1">
      <c r="B29" s="189">
        <v>24</v>
      </c>
      <c r="C29" s="189">
        <f>①解答入力!AB3</f>
        <v>0</v>
      </c>
      <c r="D29" s="281"/>
      <c r="E29" s="246">
        <f>SUM('②正　　答'!AA4:AA5)</f>
        <v>0</v>
      </c>
      <c r="F29" s="259">
        <f>SUM('②正　　答'!AA6:AA7)</f>
        <v>0</v>
      </c>
      <c r="G29" s="246">
        <f>SUM('②正　　答'!AA8:AA19)</f>
        <v>0</v>
      </c>
      <c r="H29" s="249">
        <f>SUM('②正　　答'!AA20:AA29)</f>
        <v>0</v>
      </c>
      <c r="I29" s="259">
        <f>SUM('②正　　答'!AA30:AA37)</f>
        <v>0</v>
      </c>
      <c r="J29" s="259">
        <f>SUM('②正　　答'!AA38:AA63)</f>
        <v>0</v>
      </c>
      <c r="K29" s="246">
        <f>SUM('②正　　答'!AA64:AA71)</f>
        <v>0</v>
      </c>
      <c r="L29" s="319">
        <f t="shared" si="2"/>
        <v>0</v>
      </c>
      <c r="M29" s="246">
        <f>SUM('②正　　答'!AA75:AA82)</f>
        <v>0</v>
      </c>
      <c r="N29" s="259">
        <f>SUM('②正　　答'!AA83:AA92)</f>
        <v>0</v>
      </c>
      <c r="O29" s="259">
        <f>SUM('②正　　答'!AA93:AA102)</f>
        <v>0</v>
      </c>
      <c r="P29" s="246">
        <f>SUM('②正　　答'!AA103:AA114)</f>
        <v>0</v>
      </c>
      <c r="Q29" s="20">
        <f>SUM('②正　　答'!AA115:AA119)</f>
        <v>0</v>
      </c>
      <c r="R29" s="249">
        <f>SUM('②正　　答'!AA120:AA131)</f>
        <v>0</v>
      </c>
      <c r="S29" s="319">
        <f t="shared" si="3"/>
        <v>0</v>
      </c>
      <c r="T29" s="337">
        <f t="shared" si="0"/>
        <v>0</v>
      </c>
      <c r="U29" s="338">
        <f t="shared" si="1"/>
        <v>0</v>
      </c>
    </row>
    <row r="30" spans="2:21" s="2" customFormat="1" ht="18" customHeight="1">
      <c r="B30" s="123">
        <v>25</v>
      </c>
      <c r="C30" s="123">
        <f>①解答入力!AC3</f>
        <v>0</v>
      </c>
      <c r="D30" s="282"/>
      <c r="E30" s="245">
        <f>SUM('②正　　答'!AB4:AB5)</f>
        <v>0</v>
      </c>
      <c r="F30" s="261">
        <f>SUM('②正　　答'!AB6:AB7)</f>
        <v>0</v>
      </c>
      <c r="G30" s="245">
        <f>SUM('②正　　答'!AB8:AB19)</f>
        <v>0</v>
      </c>
      <c r="H30" s="250">
        <f>SUM('②正　　答'!AB20:AB29)</f>
        <v>0</v>
      </c>
      <c r="I30" s="261">
        <f>SUM('②正　　答'!AB30:AB37)</f>
        <v>0</v>
      </c>
      <c r="J30" s="261">
        <f>SUM('②正　　答'!AB38:AB63)</f>
        <v>0</v>
      </c>
      <c r="K30" s="245">
        <f>SUM('②正　　答'!AB64:AB71)</f>
        <v>0</v>
      </c>
      <c r="L30" s="320">
        <f t="shared" si="2"/>
        <v>0</v>
      </c>
      <c r="M30" s="256">
        <f>SUM('②正　　答'!AB75:AB82)</f>
        <v>0</v>
      </c>
      <c r="N30" s="265">
        <f>SUM('②正　　答'!AB83:AB92)</f>
        <v>0</v>
      </c>
      <c r="O30" s="265">
        <f>SUM('②正　　答'!AB93:AB102)</f>
        <v>0</v>
      </c>
      <c r="P30" s="256">
        <f>SUM('②正　　答'!AB103:AB114)</f>
        <v>0</v>
      </c>
      <c r="Q30" s="219">
        <f>SUM('②正　　答'!AB115:AB119)</f>
        <v>0</v>
      </c>
      <c r="R30" s="325">
        <f>SUM('②正　　答'!AB120:AB131)</f>
        <v>0</v>
      </c>
      <c r="S30" s="320">
        <f t="shared" si="3"/>
        <v>0</v>
      </c>
      <c r="T30" s="335">
        <f t="shared" si="0"/>
        <v>0</v>
      </c>
      <c r="U30" s="336">
        <f t="shared" si="1"/>
        <v>0</v>
      </c>
    </row>
    <row r="31" spans="2:21" s="2" customFormat="1" ht="18" customHeight="1">
      <c r="B31" s="105">
        <v>26</v>
      </c>
      <c r="C31" s="105">
        <f>①解答入力!AD3</f>
        <v>0</v>
      </c>
      <c r="D31" s="283"/>
      <c r="E31" s="248">
        <f>SUM('②正　　答'!AC4:AC5)</f>
        <v>0</v>
      </c>
      <c r="F31" s="262">
        <f>SUM('②正　　答'!AC6:AC7)</f>
        <v>0</v>
      </c>
      <c r="G31" s="248">
        <f>SUM('②正　　答'!AC8:AC19)</f>
        <v>0</v>
      </c>
      <c r="H31" s="253">
        <f>SUM('②正　　答'!AC20:AC29)</f>
        <v>0</v>
      </c>
      <c r="I31" s="262">
        <f>SUM('②正　　答'!AC30:AC37)</f>
        <v>0</v>
      </c>
      <c r="J31" s="262">
        <f>SUM('②正　　答'!AC38:AC63)</f>
        <v>0</v>
      </c>
      <c r="K31" s="248">
        <f>SUM('②正　　答'!AC64:AC71)</f>
        <v>0</v>
      </c>
      <c r="L31" s="321">
        <f t="shared" si="2"/>
        <v>0</v>
      </c>
      <c r="M31" s="245">
        <f>SUM('②正　　答'!AC75:AC82)</f>
        <v>0</v>
      </c>
      <c r="N31" s="261">
        <f>SUM('②正　　答'!AC83:AC92)</f>
        <v>0</v>
      </c>
      <c r="O31" s="278">
        <f>SUM('②正　　答'!AC93:AC102)</f>
        <v>0</v>
      </c>
      <c r="P31" s="245">
        <f>SUM('②正　　答'!AC103:AC114)</f>
        <v>0</v>
      </c>
      <c r="Q31" s="244">
        <f>SUM('②正　　答'!AC115:AC119)</f>
        <v>0</v>
      </c>
      <c r="R31" s="250">
        <f>SUM('②正　　答'!AC120:AC131)</f>
        <v>0</v>
      </c>
      <c r="S31" s="321">
        <f t="shared" si="3"/>
        <v>0</v>
      </c>
      <c r="T31" s="342">
        <f t="shared" si="0"/>
        <v>0</v>
      </c>
      <c r="U31" s="340">
        <f t="shared" si="1"/>
        <v>0</v>
      </c>
    </row>
    <row r="32" spans="2:21" s="2" customFormat="1" ht="18" customHeight="1">
      <c r="B32" s="189">
        <v>27</v>
      </c>
      <c r="C32" s="189">
        <f>①解答入力!AE3</f>
        <v>0</v>
      </c>
      <c r="D32" s="281"/>
      <c r="E32" s="246">
        <f>SUM('②正　　答'!AD4:AD5)</f>
        <v>0</v>
      </c>
      <c r="F32" s="259">
        <f>SUM('②正　　答'!AD6:AD7)</f>
        <v>0</v>
      </c>
      <c r="G32" s="246">
        <f>SUM('②正　　答'!AD8:AD19)</f>
        <v>0</v>
      </c>
      <c r="H32" s="249">
        <f>SUM('②正　　答'!AD20:AD29)</f>
        <v>0</v>
      </c>
      <c r="I32" s="259">
        <f>SUM('②正　　答'!AD30:AD37)</f>
        <v>0</v>
      </c>
      <c r="J32" s="259">
        <f>SUM('②正　　答'!AD38:AD63)</f>
        <v>0</v>
      </c>
      <c r="K32" s="246">
        <f>SUM('②正　　答'!AD64:AD71)</f>
        <v>0</v>
      </c>
      <c r="L32" s="319">
        <f t="shared" si="2"/>
        <v>0</v>
      </c>
      <c r="M32" s="246">
        <f>SUM('②正　　答'!AD75:AD82)</f>
        <v>0</v>
      </c>
      <c r="N32" s="259">
        <f>SUM('②正　　答'!AD83:AD92)</f>
        <v>0</v>
      </c>
      <c r="O32" s="259">
        <f>SUM('②正　　答'!AD93:AD102)</f>
        <v>0</v>
      </c>
      <c r="P32" s="246">
        <f>SUM('②正　　答'!AD103:AD114)</f>
        <v>0</v>
      </c>
      <c r="Q32" s="20">
        <f>SUM('②正　　答'!AD115:AD119)</f>
        <v>0</v>
      </c>
      <c r="R32" s="249">
        <f>SUM('②正　　答'!AD120:AD131)</f>
        <v>0</v>
      </c>
      <c r="S32" s="319">
        <f t="shared" si="3"/>
        <v>0</v>
      </c>
      <c r="T32" s="337">
        <f t="shared" si="0"/>
        <v>0</v>
      </c>
      <c r="U32" s="338">
        <f t="shared" si="1"/>
        <v>0</v>
      </c>
    </row>
    <row r="33" spans="2:21" s="2" customFormat="1" ht="18" customHeight="1">
      <c r="B33" s="189">
        <v>28</v>
      </c>
      <c r="C33" s="189">
        <f>①解答入力!AF3</f>
        <v>0</v>
      </c>
      <c r="D33" s="281"/>
      <c r="E33" s="246">
        <f>SUM('②正　　答'!AE4:AE5)</f>
        <v>0</v>
      </c>
      <c r="F33" s="259">
        <f>SUM('②正　　答'!AE6:AE7)</f>
        <v>0</v>
      </c>
      <c r="G33" s="246">
        <f>SUM('②正　　答'!AE8:AE19)</f>
        <v>0</v>
      </c>
      <c r="H33" s="249">
        <f>SUM('②正　　答'!AE20:AE29)</f>
        <v>0</v>
      </c>
      <c r="I33" s="259">
        <f>SUM('②正　　答'!AE30:AE37)</f>
        <v>0</v>
      </c>
      <c r="J33" s="259">
        <f>SUM('②正　　答'!AE38:AE63)</f>
        <v>0</v>
      </c>
      <c r="K33" s="246">
        <f>SUM('②正　　答'!AE64:AE71)</f>
        <v>0</v>
      </c>
      <c r="L33" s="319">
        <f t="shared" si="2"/>
        <v>0</v>
      </c>
      <c r="M33" s="246">
        <f>SUM('②正　　答'!AE75:AE82)</f>
        <v>0</v>
      </c>
      <c r="N33" s="259">
        <f>SUM('②正　　答'!AE83:AE92)</f>
        <v>0</v>
      </c>
      <c r="O33" s="259">
        <f>SUM('②正　　答'!AE93:AE102)</f>
        <v>0</v>
      </c>
      <c r="P33" s="246">
        <f>SUM('②正　　答'!AE103:AE114)</f>
        <v>0</v>
      </c>
      <c r="Q33" s="20">
        <f>SUM('②正　　答'!AE115:AE119)</f>
        <v>0</v>
      </c>
      <c r="R33" s="249">
        <f>SUM('②正　　答'!AE120:AE131)</f>
        <v>0</v>
      </c>
      <c r="S33" s="319">
        <f t="shared" si="3"/>
        <v>0</v>
      </c>
      <c r="T33" s="337">
        <f t="shared" si="0"/>
        <v>0</v>
      </c>
      <c r="U33" s="338">
        <f t="shared" si="1"/>
        <v>0</v>
      </c>
    </row>
    <row r="34" spans="2:21" s="2" customFormat="1" ht="18" customHeight="1">
      <c r="B34" s="189">
        <v>29</v>
      </c>
      <c r="C34" s="189">
        <f>①解答入力!AG3</f>
        <v>0</v>
      </c>
      <c r="D34" s="281"/>
      <c r="E34" s="246">
        <f>SUM('②正　　答'!AF4:AF5)</f>
        <v>0</v>
      </c>
      <c r="F34" s="259">
        <f>SUM('②正　　答'!AF6:AF7)</f>
        <v>0</v>
      </c>
      <c r="G34" s="246">
        <f>SUM('②正　　答'!AF8:AF19)</f>
        <v>0</v>
      </c>
      <c r="H34" s="249">
        <f>SUM('②正　　答'!AF20:AF29)</f>
        <v>0</v>
      </c>
      <c r="I34" s="259">
        <f>SUM('②正　　答'!AF30:AF37)</f>
        <v>0</v>
      </c>
      <c r="J34" s="259">
        <f>SUM('②正　　答'!AF38:AF63)</f>
        <v>0</v>
      </c>
      <c r="K34" s="246">
        <f>SUM('②正　　答'!AF64:AF71)</f>
        <v>0</v>
      </c>
      <c r="L34" s="319">
        <f t="shared" si="2"/>
        <v>0</v>
      </c>
      <c r="M34" s="246">
        <f>SUM('②正　　答'!AF75:AF82)</f>
        <v>0</v>
      </c>
      <c r="N34" s="259">
        <f>SUM('②正　　答'!AF83:AF92)</f>
        <v>0</v>
      </c>
      <c r="O34" s="259">
        <f>SUM('②正　　答'!AF93:AF102)</f>
        <v>0</v>
      </c>
      <c r="P34" s="246">
        <f>SUM('②正　　答'!AF103:AF114)</f>
        <v>0</v>
      </c>
      <c r="Q34" s="20">
        <f>SUM('②正　　答'!AF115:AF119)</f>
        <v>0</v>
      </c>
      <c r="R34" s="249">
        <f>SUM('②正　　答'!AF120:AF131)</f>
        <v>0</v>
      </c>
      <c r="S34" s="319">
        <f t="shared" si="3"/>
        <v>0</v>
      </c>
      <c r="T34" s="337">
        <f t="shared" si="0"/>
        <v>0</v>
      </c>
      <c r="U34" s="338">
        <f t="shared" si="1"/>
        <v>0</v>
      </c>
    </row>
    <row r="35" spans="2:21" s="2" customFormat="1" ht="18" customHeight="1">
      <c r="B35" s="124">
        <v>30</v>
      </c>
      <c r="C35" s="124">
        <f>①解答入力!AH3</f>
        <v>0</v>
      </c>
      <c r="D35" s="284"/>
      <c r="E35" s="247">
        <f>SUM('②正　　答'!AG4:AG5)</f>
        <v>0</v>
      </c>
      <c r="F35" s="260">
        <f>SUM('②正　　答'!AG6:AG7)</f>
        <v>0</v>
      </c>
      <c r="G35" s="247">
        <f>SUM('②正　　答'!AG8:AG19)</f>
        <v>0</v>
      </c>
      <c r="H35" s="252">
        <f>SUM('②正　　答'!AG20:AG29)</f>
        <v>0</v>
      </c>
      <c r="I35" s="260">
        <f>SUM('②正　　答'!AG30:AG37)</f>
        <v>0</v>
      </c>
      <c r="J35" s="260">
        <f>SUM('②正　　答'!AG38:AG63)</f>
        <v>0</v>
      </c>
      <c r="K35" s="247">
        <f>SUM('②正　　答'!AG64:AG71)</f>
        <v>0</v>
      </c>
      <c r="L35" s="321">
        <f t="shared" si="2"/>
        <v>0</v>
      </c>
      <c r="M35" s="245">
        <f>SUM('②正　　答'!AG75:AG82)</f>
        <v>0</v>
      </c>
      <c r="N35" s="261">
        <f>SUM('②正　　答'!AG83:AG92)</f>
        <v>0</v>
      </c>
      <c r="O35" s="261">
        <f>SUM('②正　　答'!AG93:AG102)</f>
        <v>0</v>
      </c>
      <c r="P35" s="245">
        <f>SUM('②正　　答'!AG103:AG114)</f>
        <v>0</v>
      </c>
      <c r="Q35" s="244">
        <f>SUM('②正　　答'!AG115:AG119)</f>
        <v>0</v>
      </c>
      <c r="R35" s="250">
        <f>SUM('②正　　答'!AG120:AG131)</f>
        <v>0</v>
      </c>
      <c r="S35" s="321">
        <f t="shared" si="3"/>
        <v>0</v>
      </c>
      <c r="T35" s="339">
        <f t="shared" si="0"/>
        <v>0</v>
      </c>
      <c r="U35" s="341">
        <f t="shared" si="1"/>
        <v>0</v>
      </c>
    </row>
    <row r="36" spans="2:21" s="2" customFormat="1" ht="18" customHeight="1">
      <c r="B36" s="123">
        <v>31</v>
      </c>
      <c r="C36" s="123">
        <f>①解答入力!AI3</f>
        <v>0</v>
      </c>
      <c r="D36" s="282"/>
      <c r="E36" s="245">
        <f>SUM('②正　　答'!AH4:AH5)</f>
        <v>0</v>
      </c>
      <c r="F36" s="261">
        <f>SUM('②正　　答'!AH6:AH7)</f>
        <v>0</v>
      </c>
      <c r="G36" s="245">
        <f>SUM('②正　　答'!AH8:AH19)</f>
        <v>0</v>
      </c>
      <c r="H36" s="250">
        <f>SUM('②正　　答'!AH20:AH29)</f>
        <v>0</v>
      </c>
      <c r="I36" s="261">
        <f>SUM('②正　　答'!AH30:AH37)</f>
        <v>0</v>
      </c>
      <c r="J36" s="261">
        <f>SUM('②正　　答'!AH38:AH63)</f>
        <v>0</v>
      </c>
      <c r="K36" s="245">
        <f>SUM('②正　　答'!AH64:AH71)</f>
        <v>0</v>
      </c>
      <c r="L36" s="322">
        <f t="shared" si="2"/>
        <v>0</v>
      </c>
      <c r="M36" s="257">
        <f>SUM('②正　　答'!AH75:AH82)</f>
        <v>0</v>
      </c>
      <c r="N36" s="266">
        <f>SUM('②正　　答'!AH83:AH92)</f>
        <v>0</v>
      </c>
      <c r="O36" s="266">
        <f>SUM('②正　　答'!AH93:AH102)</f>
        <v>0</v>
      </c>
      <c r="P36" s="257">
        <f>SUM('②正　　答'!AH103:AH114)</f>
        <v>0</v>
      </c>
      <c r="Q36" s="38">
        <f>SUM('②正　　答'!AH115:AH119)</f>
        <v>0</v>
      </c>
      <c r="R36" s="326">
        <f>SUM('②正　　答'!AH120:AH131)</f>
        <v>0</v>
      </c>
      <c r="S36" s="322">
        <f t="shared" si="3"/>
        <v>0</v>
      </c>
      <c r="T36" s="335">
        <f t="shared" si="0"/>
        <v>0</v>
      </c>
      <c r="U36" s="336">
        <f t="shared" si="1"/>
        <v>0</v>
      </c>
    </row>
    <row r="37" spans="2:21" s="2" customFormat="1" ht="18" customHeight="1">
      <c r="B37" s="189">
        <v>32</v>
      </c>
      <c r="C37" s="189">
        <f>①解答入力!AJ3</f>
        <v>0</v>
      </c>
      <c r="D37" s="281"/>
      <c r="E37" s="246">
        <f>SUM('②正　　答'!AI4:AI5)</f>
        <v>0</v>
      </c>
      <c r="F37" s="259">
        <f>SUM('②正　　答'!AI6:AI7)</f>
        <v>0</v>
      </c>
      <c r="G37" s="246">
        <f>SUM('②正　　答'!AI8:AI19)</f>
        <v>0</v>
      </c>
      <c r="H37" s="249">
        <f>SUM('②正　　答'!AI20:AI29)</f>
        <v>0</v>
      </c>
      <c r="I37" s="259">
        <f>SUM('②正　　答'!AI30:AI37)</f>
        <v>0</v>
      </c>
      <c r="J37" s="259">
        <f>SUM('②正　　答'!AI38:AI63)</f>
        <v>0</v>
      </c>
      <c r="K37" s="246">
        <f>SUM('②正　　答'!AI64:AI71)</f>
        <v>0</v>
      </c>
      <c r="L37" s="319">
        <f t="shared" si="2"/>
        <v>0</v>
      </c>
      <c r="M37" s="246">
        <f>SUM('②正　　答'!AI75:AI82)</f>
        <v>0</v>
      </c>
      <c r="N37" s="259">
        <f>SUM('②正　　答'!AI83:AI92)</f>
        <v>0</v>
      </c>
      <c r="O37" s="259">
        <f>SUM('②正　　答'!AI93:AI102)</f>
        <v>0</v>
      </c>
      <c r="P37" s="246">
        <f>SUM('②正　　答'!AI103:AI114)</f>
        <v>0</v>
      </c>
      <c r="Q37" s="20">
        <f>SUM('②正　　答'!AI115:AI119)</f>
        <v>0</v>
      </c>
      <c r="R37" s="249">
        <f>SUM('②正　　答'!AI120:AI131)</f>
        <v>0</v>
      </c>
      <c r="S37" s="319">
        <f t="shared" si="3"/>
        <v>0</v>
      </c>
      <c r="T37" s="337">
        <f t="shared" si="0"/>
        <v>0</v>
      </c>
      <c r="U37" s="338">
        <f t="shared" si="1"/>
        <v>0</v>
      </c>
    </row>
    <row r="38" spans="2:21" s="2" customFormat="1" ht="18" customHeight="1">
      <c r="B38" s="189">
        <v>33</v>
      </c>
      <c r="C38" s="189">
        <f>①解答入力!AK3</f>
        <v>0</v>
      </c>
      <c r="D38" s="281"/>
      <c r="E38" s="246">
        <f>SUM('②正　　答'!AJ4:AJ5)</f>
        <v>0</v>
      </c>
      <c r="F38" s="259">
        <f>SUM('②正　　答'!AJ6:AJ7)</f>
        <v>0</v>
      </c>
      <c r="G38" s="246">
        <f>SUM('②正　　答'!AJ8:AJ19)</f>
        <v>0</v>
      </c>
      <c r="H38" s="249">
        <f>SUM('②正　　答'!AJ20:AJ29)</f>
        <v>0</v>
      </c>
      <c r="I38" s="259">
        <f>SUM('②正　　答'!AJ30:AJ37)</f>
        <v>0</v>
      </c>
      <c r="J38" s="259">
        <f>SUM('②正　　答'!AJ38:AJ63)</f>
        <v>0</v>
      </c>
      <c r="K38" s="246">
        <f>SUM('②正　　答'!AJ64:AJ71)</f>
        <v>0</v>
      </c>
      <c r="L38" s="319">
        <f t="shared" si="2"/>
        <v>0</v>
      </c>
      <c r="M38" s="246">
        <f>SUM('②正　　答'!AJ75:AJ82)</f>
        <v>0</v>
      </c>
      <c r="N38" s="259">
        <f>SUM('②正　　答'!AJ83:AJ92)</f>
        <v>0</v>
      </c>
      <c r="O38" s="259">
        <f>SUM('②正　　答'!AJ93:AJ102)</f>
        <v>0</v>
      </c>
      <c r="P38" s="246">
        <f>SUM('②正　　答'!AJ103:AJ114)</f>
        <v>0</v>
      </c>
      <c r="Q38" s="20">
        <f>SUM('②正　　答'!AJ115:AJ119)</f>
        <v>0</v>
      </c>
      <c r="R38" s="249">
        <f>SUM('②正　　答'!AJ120:AJ131)</f>
        <v>0</v>
      </c>
      <c r="S38" s="319">
        <f t="shared" si="3"/>
        <v>0</v>
      </c>
      <c r="T38" s="337">
        <f t="shared" si="0"/>
        <v>0</v>
      </c>
      <c r="U38" s="338">
        <f t="shared" si="1"/>
        <v>0</v>
      </c>
    </row>
    <row r="39" spans="2:21" s="2" customFormat="1" ht="18" customHeight="1">
      <c r="B39" s="189">
        <v>34</v>
      </c>
      <c r="C39" s="189">
        <f>①解答入力!AL3</f>
        <v>0</v>
      </c>
      <c r="D39" s="281"/>
      <c r="E39" s="246">
        <f>SUM('②正　　答'!AK4:AK5)</f>
        <v>0</v>
      </c>
      <c r="F39" s="259">
        <f>SUM('②正　　答'!AK6:AK7)</f>
        <v>0</v>
      </c>
      <c r="G39" s="246">
        <f>SUM('②正　　答'!AK8:AK19)</f>
        <v>0</v>
      </c>
      <c r="H39" s="249">
        <f>SUM('②正　　答'!AK20:AK29)</f>
        <v>0</v>
      </c>
      <c r="I39" s="259">
        <f>SUM('②正　　答'!AK30:AK37)</f>
        <v>0</v>
      </c>
      <c r="J39" s="259">
        <f>SUM('②正　　答'!AK38:AK63)</f>
        <v>0</v>
      </c>
      <c r="K39" s="246">
        <f>SUM('②正　　答'!AK64:AK71)</f>
        <v>0</v>
      </c>
      <c r="L39" s="319">
        <f t="shared" si="2"/>
        <v>0</v>
      </c>
      <c r="M39" s="246">
        <f>SUM('②正　　答'!AK75:AK82)</f>
        <v>0</v>
      </c>
      <c r="N39" s="259">
        <f>SUM('②正　　答'!AK83:AK92)</f>
        <v>0</v>
      </c>
      <c r="O39" s="259">
        <f>SUM('②正　　答'!AK93:AK102)</f>
        <v>0</v>
      </c>
      <c r="P39" s="246">
        <f>SUM('②正　　答'!AK103:AK114)</f>
        <v>0</v>
      </c>
      <c r="Q39" s="20">
        <f>SUM('②正　　答'!AK115:AK119)</f>
        <v>0</v>
      </c>
      <c r="R39" s="249">
        <f>SUM('②正　　答'!AK120:AK131)</f>
        <v>0</v>
      </c>
      <c r="S39" s="319">
        <f t="shared" si="3"/>
        <v>0</v>
      </c>
      <c r="T39" s="337">
        <f t="shared" si="0"/>
        <v>0</v>
      </c>
      <c r="U39" s="338">
        <f t="shared" si="1"/>
        <v>0</v>
      </c>
    </row>
    <row r="40" spans="2:21" s="2" customFormat="1" ht="18" customHeight="1">
      <c r="B40" s="123">
        <v>35</v>
      </c>
      <c r="C40" s="287">
        <f>①解答入力!AM3</f>
        <v>0</v>
      </c>
      <c r="D40" s="284"/>
      <c r="E40" s="245">
        <f>SUM('②正　　答'!AL4:AL5)</f>
        <v>0</v>
      </c>
      <c r="F40" s="261">
        <f>SUM('②正　　答'!AL6:AL7)</f>
        <v>0</v>
      </c>
      <c r="G40" s="245">
        <f>SUM('②正　　答'!AL8:AL19)</f>
        <v>0</v>
      </c>
      <c r="H40" s="250">
        <f>SUM('②正　　答'!AL20:AL29)</f>
        <v>0</v>
      </c>
      <c r="I40" s="261">
        <f>SUM('②正　　答'!AL30:AL37)</f>
        <v>0</v>
      </c>
      <c r="J40" s="261">
        <f>SUM('②正　　答'!AL38:AL63)</f>
        <v>0</v>
      </c>
      <c r="K40" s="245">
        <f>SUM('②正　　答'!AL64:AL71)</f>
        <v>0</v>
      </c>
      <c r="L40" s="320">
        <f t="shared" si="2"/>
        <v>0</v>
      </c>
      <c r="M40" s="256">
        <f>SUM('②正　　答'!AL75:AL82)</f>
        <v>0</v>
      </c>
      <c r="N40" s="265">
        <f>SUM('②正　　答'!AL83:AL92)</f>
        <v>0</v>
      </c>
      <c r="O40" s="265">
        <f>SUM('②正　　答'!AL93:AL102)</f>
        <v>0</v>
      </c>
      <c r="P40" s="256">
        <f>SUM('②正　　答'!AL103:AL114)</f>
        <v>0</v>
      </c>
      <c r="Q40" s="219">
        <f>SUM('②正　　答'!AL115:AL119)</f>
        <v>0</v>
      </c>
      <c r="R40" s="325">
        <f>SUM('②正　　答'!AL120:AL131)</f>
        <v>0</v>
      </c>
      <c r="S40" s="320">
        <f t="shared" si="3"/>
        <v>0</v>
      </c>
      <c r="T40" s="335">
        <f t="shared" si="0"/>
        <v>0</v>
      </c>
      <c r="U40" s="336">
        <f t="shared" si="1"/>
        <v>0</v>
      </c>
    </row>
    <row r="41" spans="2:21" s="2" customFormat="1" ht="18" customHeight="1">
      <c r="B41" s="105">
        <v>36</v>
      </c>
      <c r="C41" s="288">
        <f>①解答入力!AN3</f>
        <v>0</v>
      </c>
      <c r="D41" s="282"/>
      <c r="E41" s="248">
        <f>SUM('②正　　答'!AM4:AM5)</f>
        <v>0</v>
      </c>
      <c r="F41" s="262">
        <f>SUM('②正　　答'!AM6:AM7)</f>
        <v>0</v>
      </c>
      <c r="G41" s="248">
        <f>SUM('②正　　答'!AM8:AM19)</f>
        <v>0</v>
      </c>
      <c r="H41" s="253">
        <f>SUM('②正　　答'!AM20:AM29)</f>
        <v>0</v>
      </c>
      <c r="I41" s="262">
        <f>SUM('②正　　答'!AM30:AM37)</f>
        <v>0</v>
      </c>
      <c r="J41" s="262">
        <f>SUM('②正　　答'!AM38:AM63)</f>
        <v>0</v>
      </c>
      <c r="K41" s="248">
        <f>SUM('②正　　答'!AM64:AM71)</f>
        <v>0</v>
      </c>
      <c r="L41" s="321">
        <f t="shared" si="2"/>
        <v>0</v>
      </c>
      <c r="M41" s="245">
        <f>SUM('②正　　答'!AM75:AM82)</f>
        <v>0</v>
      </c>
      <c r="N41" s="261">
        <f>SUM('②正　　答'!AM83:AM92)</f>
        <v>0</v>
      </c>
      <c r="O41" s="261">
        <f>SUM('②正　　答'!AM93:AM102)</f>
        <v>0</v>
      </c>
      <c r="P41" s="245">
        <f>SUM('②正　　答'!AM103:AM114)</f>
        <v>0</v>
      </c>
      <c r="Q41" s="244">
        <f>SUM('②正　　答'!AM115:AM119)</f>
        <v>0</v>
      </c>
      <c r="R41" s="250">
        <f>SUM('②正　　答'!AM120:AM131)</f>
        <v>0</v>
      </c>
      <c r="S41" s="321">
        <f t="shared" si="3"/>
        <v>0</v>
      </c>
      <c r="T41" s="342">
        <f t="shared" si="0"/>
        <v>0</v>
      </c>
      <c r="U41" s="340">
        <f t="shared" si="1"/>
        <v>0</v>
      </c>
    </row>
    <row r="42" spans="2:21" s="2" customFormat="1" ht="18" customHeight="1">
      <c r="B42" s="190">
        <v>37</v>
      </c>
      <c r="C42" s="189">
        <f>①解答入力!AO3</f>
        <v>0</v>
      </c>
      <c r="D42" s="281"/>
      <c r="E42" s="246">
        <f>SUM('②正　　答'!AN4:AN5)</f>
        <v>0</v>
      </c>
      <c r="F42" s="259">
        <f>SUM('②正　　答'!AN6:AN7)</f>
        <v>0</v>
      </c>
      <c r="G42" s="246">
        <f>SUM('②正　　答'!AN8:AN19)</f>
        <v>0</v>
      </c>
      <c r="H42" s="249">
        <f>SUM('②正　　答'!AN20:AN29)</f>
        <v>0</v>
      </c>
      <c r="I42" s="259">
        <f>SUM('②正　　答'!AN30:AN37)</f>
        <v>0</v>
      </c>
      <c r="J42" s="259">
        <f>SUM('②正　　答'!AN38:AN63)</f>
        <v>0</v>
      </c>
      <c r="K42" s="246">
        <f>SUM('②正　　答'!AN64:AN71)</f>
        <v>0</v>
      </c>
      <c r="L42" s="319">
        <f t="shared" si="2"/>
        <v>0</v>
      </c>
      <c r="M42" s="246">
        <f>SUM('②正　　答'!AN75:AN82)</f>
        <v>0</v>
      </c>
      <c r="N42" s="259">
        <f>SUM('②正　　答'!AN83:AN92)</f>
        <v>0</v>
      </c>
      <c r="O42" s="259">
        <f>SUM('②正　　答'!AN93:AN102)</f>
        <v>0</v>
      </c>
      <c r="P42" s="246">
        <f>SUM('②正　　答'!AN103:AN114)</f>
        <v>0</v>
      </c>
      <c r="Q42" s="20">
        <f>SUM('②正　　答'!AN115:AN119)</f>
        <v>0</v>
      </c>
      <c r="R42" s="249">
        <f>SUM('②正　　答'!AN120:AN131)</f>
        <v>0</v>
      </c>
      <c r="S42" s="319">
        <f t="shared" si="3"/>
        <v>0</v>
      </c>
      <c r="T42" s="337">
        <f t="shared" si="0"/>
        <v>0</v>
      </c>
      <c r="U42" s="338">
        <f t="shared" si="1"/>
        <v>0</v>
      </c>
    </row>
    <row r="43" spans="2:21" s="2" customFormat="1" ht="18" customHeight="1">
      <c r="B43" s="123">
        <v>38</v>
      </c>
      <c r="C43" s="123">
        <f>①解答入力!AP3</f>
        <v>0</v>
      </c>
      <c r="D43" s="281"/>
      <c r="E43" s="249">
        <f>SUM('②正　　答'!AO4:AO5)</f>
        <v>0</v>
      </c>
      <c r="F43" s="259">
        <f>SUM('②正　　答'!AO6:AO7)</f>
        <v>0</v>
      </c>
      <c r="G43" s="246">
        <f>SUM('②正　　答'!AO8:AO19)</f>
        <v>0</v>
      </c>
      <c r="H43" s="249">
        <f>SUM('②正　　答'!AO20:AO29)</f>
        <v>0</v>
      </c>
      <c r="I43" s="259">
        <f>SUM('②正　　答'!AO30:AO37)</f>
        <v>0</v>
      </c>
      <c r="J43" s="259">
        <f>SUM('②正　　答'!AO38:AO63)</f>
        <v>0</v>
      </c>
      <c r="K43" s="246">
        <f>SUM('②正　　答'!AO64:AO71)</f>
        <v>0</v>
      </c>
      <c r="L43" s="319">
        <f t="shared" si="2"/>
        <v>0</v>
      </c>
      <c r="M43" s="246">
        <f>SUM('②正　　答'!AO75:AO82)</f>
        <v>0</v>
      </c>
      <c r="N43" s="259">
        <f>SUM('②正　　答'!AO83:AO92)</f>
        <v>0</v>
      </c>
      <c r="O43" s="259">
        <f>SUM('②正　　答'!AO93:AO102)</f>
        <v>0</v>
      </c>
      <c r="P43" s="246">
        <f>SUM('②正　　答'!AO103:AO114)</f>
        <v>0</v>
      </c>
      <c r="Q43" s="20">
        <f>SUM('②正　　答'!AO115:AO119)</f>
        <v>0</v>
      </c>
      <c r="R43" s="249">
        <f>SUM('②正　　答'!AO120:AO131)</f>
        <v>0</v>
      </c>
      <c r="S43" s="319">
        <f t="shared" si="3"/>
        <v>0</v>
      </c>
      <c r="T43" s="337">
        <f t="shared" si="0"/>
        <v>0</v>
      </c>
      <c r="U43" s="338">
        <f t="shared" si="1"/>
        <v>0</v>
      </c>
    </row>
    <row r="44" spans="2:21" s="2" customFormat="1" ht="18" customHeight="1">
      <c r="B44" s="209">
        <v>39</v>
      </c>
      <c r="C44" s="123">
        <f>①解答入力!AQ3</f>
        <v>0</v>
      </c>
      <c r="D44" s="282"/>
      <c r="E44" s="250">
        <f>SUM('②正　　答'!AP4:AP5)</f>
        <v>0</v>
      </c>
      <c r="F44" s="261">
        <f>SUM('②正　　答'!AP6:AP7)</f>
        <v>0</v>
      </c>
      <c r="G44" s="245">
        <f>SUM('②正　　答'!AP8:AP19)</f>
        <v>0</v>
      </c>
      <c r="H44" s="250">
        <f>SUM('②正　　答'!AP20:AP29)</f>
        <v>0</v>
      </c>
      <c r="I44" s="261">
        <f>SUM('②正　　答'!AP30:AP37)</f>
        <v>0</v>
      </c>
      <c r="J44" s="261">
        <f>SUM('②正　　答'!AP38:AP63)</f>
        <v>0</v>
      </c>
      <c r="K44" s="245">
        <f>SUM('②正　　答'!AP64:AP71)</f>
        <v>0</v>
      </c>
      <c r="L44" s="319">
        <f>SUM(E44:K44)</f>
        <v>0</v>
      </c>
      <c r="M44" s="245">
        <f>SUM('②正　　答'!AP75:AP82)</f>
        <v>0</v>
      </c>
      <c r="N44" s="261">
        <f>SUM('②正　　答'!AP83:AP92)</f>
        <v>0</v>
      </c>
      <c r="O44" s="261">
        <f>SUM('②正　　答'!AP93:AP102)</f>
        <v>0</v>
      </c>
      <c r="P44" s="245">
        <f>SUM('②正　　答'!AP103:AP114)</f>
        <v>0</v>
      </c>
      <c r="Q44" s="244">
        <f>SUM('②正　　答'!AP115:AP119)</f>
        <v>0</v>
      </c>
      <c r="R44" s="250">
        <f>SUM('②正　　答'!AP120:AP131)</f>
        <v>0</v>
      </c>
      <c r="S44" s="319">
        <f t="shared" si="3"/>
        <v>0</v>
      </c>
      <c r="T44" s="335">
        <f t="shared" si="0"/>
        <v>0</v>
      </c>
      <c r="U44" s="336">
        <f t="shared" si="1"/>
        <v>0</v>
      </c>
    </row>
    <row r="45" spans="2:21" s="2" customFormat="1" ht="18" customHeight="1" thickBot="1">
      <c r="B45" s="208">
        <v>40</v>
      </c>
      <c r="C45" s="285">
        <f>①解答入力!AR3</f>
        <v>0</v>
      </c>
      <c r="D45" s="286"/>
      <c r="E45" s="251">
        <f>SUM('②正　　答'!AQ4:AQ5)</f>
        <v>0</v>
      </c>
      <c r="F45" s="263">
        <f>SUM('②正　　答'!AQ6:AQ7)</f>
        <v>0</v>
      </c>
      <c r="G45" s="254">
        <f>SUM('②正　　答'!AQ8:AQ19)</f>
        <v>0</v>
      </c>
      <c r="H45" s="251">
        <f>SUM('②正　　答'!AQ20:AQ29)</f>
        <v>0</v>
      </c>
      <c r="I45" s="263">
        <f>SUM('②正　　答'!AQ30:AQ37)</f>
        <v>0</v>
      </c>
      <c r="J45" s="263">
        <f>SUM('②正　　答'!AQ38:AQ63)</f>
        <v>0</v>
      </c>
      <c r="K45" s="254">
        <f>SUM('②正　　答'!AQ64:AQ71)</f>
        <v>0</v>
      </c>
      <c r="L45" s="321">
        <f t="shared" si="2"/>
        <v>0</v>
      </c>
      <c r="M45" s="254">
        <f>SUM('②正　　答'!AQ75:AQ82)</f>
        <v>0</v>
      </c>
      <c r="N45" s="263">
        <f>SUM('②正　　答'!AQ83:AQ92)</f>
        <v>0</v>
      </c>
      <c r="O45" s="263">
        <f>SUM('②正　　答'!AQ93:AQ102)</f>
        <v>0</v>
      </c>
      <c r="P45" s="254">
        <f>SUM('②正　　答'!AQ103:AQ114)</f>
        <v>0</v>
      </c>
      <c r="Q45" s="30">
        <f>SUM('②正　　答'!AQ115:AQ119)</f>
        <v>0</v>
      </c>
      <c r="R45" s="251">
        <f>SUM('②正　　答'!AQ120:AQ131)</f>
        <v>0</v>
      </c>
      <c r="S45" s="321">
        <f t="shared" si="3"/>
        <v>0</v>
      </c>
      <c r="T45" s="343">
        <f t="shared" si="0"/>
        <v>0</v>
      </c>
      <c r="U45" s="344">
        <f t="shared" si="1"/>
        <v>0</v>
      </c>
    </row>
    <row r="46" spans="2:21" s="4" customFormat="1" ht="25.5" customHeight="1">
      <c r="B46" s="434" t="s">
        <v>5</v>
      </c>
      <c r="C46" s="435"/>
      <c r="D46" s="436"/>
      <c r="E46" s="93">
        <f>ROUND(AVERAGE(E6:E45),2)</f>
        <v>0</v>
      </c>
      <c r="F46" s="272">
        <f t="shared" ref="F46:K46" si="4">ROUND(AVERAGE(F6:F45),2)</f>
        <v>0</v>
      </c>
      <c r="G46" s="93">
        <f t="shared" si="4"/>
        <v>0</v>
      </c>
      <c r="H46" s="270">
        <f t="shared" si="4"/>
        <v>0</v>
      </c>
      <c r="I46" s="272">
        <f t="shared" si="4"/>
        <v>0</v>
      </c>
      <c r="J46" s="272">
        <f>ROUND(AVERAGE(J6:J45),2)</f>
        <v>0</v>
      </c>
      <c r="K46" s="93">
        <f t="shared" si="4"/>
        <v>0</v>
      </c>
      <c r="L46" s="323">
        <f t="shared" ref="L46:R46" si="5">ROUND(AVERAGE(L6:L45),2)</f>
        <v>0</v>
      </c>
      <c r="M46" s="93">
        <f>ROUND(AVERAGE(M6:M45),2)</f>
        <v>0</v>
      </c>
      <c r="N46" s="272">
        <f t="shared" si="5"/>
        <v>0</v>
      </c>
      <c r="O46" s="272">
        <f t="shared" si="5"/>
        <v>0</v>
      </c>
      <c r="P46" s="93">
        <f>ROUND(AVERAGE(P6:P45),2)</f>
        <v>0</v>
      </c>
      <c r="Q46" s="1">
        <f>ROUND(AVERAGE(Q6:Q45),2)</f>
        <v>0</v>
      </c>
      <c r="R46" s="270">
        <f t="shared" si="5"/>
        <v>0</v>
      </c>
      <c r="S46" s="327">
        <f>ROUND(AVERAGE(S6:S45),2)</f>
        <v>0</v>
      </c>
      <c r="T46" s="345">
        <f>ROUND(AVERAGE(T6:T45),2)</f>
        <v>0</v>
      </c>
      <c r="U46" s="346">
        <f>ROUND(AVERAGE(U6:U45),2)</f>
        <v>0</v>
      </c>
    </row>
    <row r="47" spans="2:21" ht="25.5" customHeight="1" thickBot="1">
      <c r="B47" s="422" t="s">
        <v>3</v>
      </c>
      <c r="C47" s="423"/>
      <c r="D47" s="424"/>
      <c r="E47" s="70">
        <f>ROUND(E46/E5*100,2)</f>
        <v>0</v>
      </c>
      <c r="F47" s="273">
        <f t="shared" ref="F47:K47" si="6">ROUND(F46/F5*100,2)</f>
        <v>0</v>
      </c>
      <c r="G47" s="70">
        <f t="shared" si="6"/>
        <v>0</v>
      </c>
      <c r="H47" s="271">
        <f t="shared" si="6"/>
        <v>0</v>
      </c>
      <c r="I47" s="273">
        <f t="shared" si="6"/>
        <v>0</v>
      </c>
      <c r="J47" s="273">
        <f t="shared" si="6"/>
        <v>0</v>
      </c>
      <c r="K47" s="70">
        <f t="shared" si="6"/>
        <v>0</v>
      </c>
      <c r="L47" s="71">
        <f t="shared" ref="L47:R47" si="7">ROUND(L46/L5*100,2)</f>
        <v>0</v>
      </c>
      <c r="M47" s="70">
        <f>ROUND(M46/M5*100,2)</f>
        <v>0</v>
      </c>
      <c r="N47" s="273">
        <f t="shared" si="7"/>
        <v>0</v>
      </c>
      <c r="O47" s="273">
        <f t="shared" si="7"/>
        <v>0</v>
      </c>
      <c r="P47" s="70">
        <f t="shared" si="7"/>
        <v>0</v>
      </c>
      <c r="Q47" s="243">
        <f>ROUND(Q46/Q5*100,2)</f>
        <v>0</v>
      </c>
      <c r="R47" s="271">
        <f t="shared" si="7"/>
        <v>0</v>
      </c>
      <c r="S47" s="328">
        <f>ROUND(S46/S5*100,2)</f>
        <v>0</v>
      </c>
      <c r="T47" s="347">
        <f>ROUND(T46/T5*100,2)</f>
        <v>0</v>
      </c>
      <c r="U47" s="348">
        <f>ROUND(U46/U5*100,2)</f>
        <v>0</v>
      </c>
    </row>
    <row r="49" spans="2:21" ht="14.25" thickBot="1"/>
    <row r="50" spans="2:21" ht="13.5" customHeight="1">
      <c r="B50" s="432" t="s">
        <v>150</v>
      </c>
      <c r="C50" s="433"/>
      <c r="D50" s="418" t="s">
        <v>8</v>
      </c>
      <c r="E50" s="419"/>
      <c r="F50" s="420" t="s">
        <v>9</v>
      </c>
      <c r="G50" s="419"/>
      <c r="H50" s="420" t="s">
        <v>10</v>
      </c>
      <c r="I50" s="419"/>
      <c r="J50" s="420" t="s">
        <v>11</v>
      </c>
      <c r="K50" s="419"/>
      <c r="L50" s="420" t="s">
        <v>12</v>
      </c>
      <c r="M50" s="419"/>
      <c r="N50" s="420" t="s">
        <v>17</v>
      </c>
      <c r="O50" s="419"/>
      <c r="P50" s="408" t="s">
        <v>45</v>
      </c>
      <c r="Q50" s="408"/>
      <c r="R50" s="408" t="s">
        <v>54</v>
      </c>
      <c r="S50" s="408"/>
      <c r="T50" s="408" t="s">
        <v>109</v>
      </c>
      <c r="U50" s="409"/>
    </row>
    <row r="51" spans="2:21" ht="17.25">
      <c r="B51" s="430" t="s">
        <v>149</v>
      </c>
      <c r="C51" s="431"/>
      <c r="D51" s="421">
        <v>84</v>
      </c>
      <c r="E51" s="417"/>
      <c r="F51" s="416">
        <v>82</v>
      </c>
      <c r="G51" s="417"/>
      <c r="H51" s="416">
        <v>73</v>
      </c>
      <c r="I51" s="417"/>
      <c r="J51" s="416">
        <v>77</v>
      </c>
      <c r="K51" s="417"/>
      <c r="L51" s="416">
        <v>82</v>
      </c>
      <c r="M51" s="417"/>
      <c r="N51" s="416">
        <v>76</v>
      </c>
      <c r="O51" s="417"/>
      <c r="P51" s="410">
        <v>75</v>
      </c>
      <c r="Q51" s="410"/>
      <c r="R51" s="410">
        <v>71</v>
      </c>
      <c r="S51" s="410"/>
      <c r="T51" s="410">
        <v>75</v>
      </c>
      <c r="U51" s="411"/>
    </row>
    <row r="52" spans="2:21" ht="18" thickBot="1">
      <c r="B52" s="428" t="s">
        <v>53</v>
      </c>
      <c r="C52" s="429"/>
      <c r="D52" s="415">
        <f>D51/120*100</f>
        <v>70</v>
      </c>
      <c r="E52" s="414"/>
      <c r="F52" s="413">
        <f>F51/120*100</f>
        <v>68.333333333333329</v>
      </c>
      <c r="G52" s="414"/>
      <c r="H52" s="413">
        <f>H51/120*100</f>
        <v>60.833333333333329</v>
      </c>
      <c r="I52" s="414"/>
      <c r="J52" s="413">
        <f>J51/120*100</f>
        <v>64.166666666666671</v>
      </c>
      <c r="K52" s="414"/>
      <c r="L52" s="413">
        <f>L51/120*100</f>
        <v>68.333333333333329</v>
      </c>
      <c r="M52" s="414"/>
      <c r="N52" s="413">
        <f>N51/120*100</f>
        <v>63.333333333333329</v>
      </c>
      <c r="O52" s="414"/>
      <c r="P52" s="407">
        <f>P51/120*100</f>
        <v>62.5</v>
      </c>
      <c r="Q52" s="407"/>
      <c r="R52" s="407">
        <f>R51/120*100</f>
        <v>59.166666666666664</v>
      </c>
      <c r="S52" s="407"/>
      <c r="T52" s="407">
        <f>T51/120*100</f>
        <v>62.5</v>
      </c>
      <c r="U52" s="412"/>
    </row>
    <row r="53" spans="2:21" ht="13.5" customHeight="1">
      <c r="B53" s="432" t="s">
        <v>150</v>
      </c>
      <c r="C53" s="433"/>
      <c r="D53" s="408" t="s">
        <v>110</v>
      </c>
      <c r="E53" s="408"/>
      <c r="F53" s="408" t="s">
        <v>111</v>
      </c>
      <c r="G53" s="408"/>
      <c r="H53" s="408" t="s">
        <v>112</v>
      </c>
      <c r="I53" s="408"/>
      <c r="J53" s="408" t="s">
        <v>113</v>
      </c>
      <c r="K53" s="408"/>
      <c r="L53" s="408" t="s">
        <v>114</v>
      </c>
      <c r="M53" s="408"/>
      <c r="N53" s="408" t="s">
        <v>151</v>
      </c>
      <c r="O53" s="408"/>
      <c r="P53" s="408" t="s">
        <v>152</v>
      </c>
      <c r="Q53" s="408"/>
      <c r="R53" s="408" t="s">
        <v>153</v>
      </c>
      <c r="S53" s="408"/>
      <c r="T53" s="408" t="s">
        <v>154</v>
      </c>
      <c r="U53" s="409"/>
    </row>
    <row r="54" spans="2:21" ht="17.25">
      <c r="B54" s="430" t="s">
        <v>149</v>
      </c>
      <c r="C54" s="431"/>
      <c r="D54" s="410">
        <v>69</v>
      </c>
      <c r="E54" s="410"/>
      <c r="F54" s="410">
        <v>68</v>
      </c>
      <c r="G54" s="410"/>
      <c r="H54" s="410">
        <v>68</v>
      </c>
      <c r="I54" s="410"/>
      <c r="J54" s="410">
        <v>71</v>
      </c>
      <c r="K54" s="410"/>
      <c r="L54" s="410"/>
      <c r="M54" s="410"/>
      <c r="N54" s="410"/>
      <c r="O54" s="410"/>
      <c r="P54" s="410"/>
      <c r="Q54" s="410"/>
      <c r="R54" s="410"/>
      <c r="S54" s="410"/>
      <c r="T54" s="410"/>
      <c r="U54" s="411"/>
    </row>
    <row r="55" spans="2:21" ht="18" thickBot="1">
      <c r="B55" s="428" t="s">
        <v>53</v>
      </c>
      <c r="C55" s="429"/>
      <c r="D55" s="407">
        <f>D54/120*100</f>
        <v>57.499999999999993</v>
      </c>
      <c r="E55" s="407"/>
      <c r="F55" s="407">
        <f>F54/120*100</f>
        <v>56.666666666666664</v>
      </c>
      <c r="G55" s="407"/>
      <c r="H55" s="407">
        <f>H54/120*100</f>
        <v>56.666666666666664</v>
      </c>
      <c r="I55" s="407"/>
      <c r="J55" s="407">
        <f>J54/120*100</f>
        <v>59.166666666666664</v>
      </c>
      <c r="K55" s="407"/>
      <c r="L55" s="407">
        <f>L54/125*100</f>
        <v>0</v>
      </c>
      <c r="M55" s="407"/>
      <c r="N55" s="407">
        <f>N54/125*100</f>
        <v>0</v>
      </c>
      <c r="O55" s="407"/>
      <c r="P55" s="407">
        <f>P54/125*100</f>
        <v>0</v>
      </c>
      <c r="Q55" s="407"/>
      <c r="R55" s="407">
        <f>R54/125*100</f>
        <v>0</v>
      </c>
      <c r="S55" s="407"/>
      <c r="T55" s="407">
        <f>T54/125*100</f>
        <v>0</v>
      </c>
      <c r="U55" s="412"/>
    </row>
  </sheetData>
  <mergeCells count="78">
    <mergeCell ref="E3:G3"/>
    <mergeCell ref="H3:K3"/>
    <mergeCell ref="C3:D3"/>
    <mergeCell ref="C4:D4"/>
    <mergeCell ref="H1:T1"/>
    <mergeCell ref="R3:R4"/>
    <mergeCell ref="E1:G1"/>
    <mergeCell ref="B2:U2"/>
    <mergeCell ref="U3:U4"/>
    <mergeCell ref="Q3:Q4"/>
    <mergeCell ref="T3:T4"/>
    <mergeCell ref="M3:P3"/>
    <mergeCell ref="S3:S4"/>
    <mergeCell ref="B3:B4"/>
    <mergeCell ref="L3:L4"/>
    <mergeCell ref="F55:G55"/>
    <mergeCell ref="D54:E54"/>
    <mergeCell ref="F54:G54"/>
    <mergeCell ref="H54:I54"/>
    <mergeCell ref="J54:K54"/>
    <mergeCell ref="H55:I55"/>
    <mergeCell ref="J55:K55"/>
    <mergeCell ref="B47:D47"/>
    <mergeCell ref="B5:D5"/>
    <mergeCell ref="B55:C55"/>
    <mergeCell ref="B54:C54"/>
    <mergeCell ref="B50:C50"/>
    <mergeCell ref="B53:C53"/>
    <mergeCell ref="D55:E55"/>
    <mergeCell ref="B51:C51"/>
    <mergeCell ref="B52:C52"/>
    <mergeCell ref="B46:D46"/>
    <mergeCell ref="N51:O51"/>
    <mergeCell ref="P51:Q51"/>
    <mergeCell ref="R51:S51"/>
    <mergeCell ref="D50:E50"/>
    <mergeCell ref="F50:G50"/>
    <mergeCell ref="H50:I50"/>
    <mergeCell ref="J50:K50"/>
    <mergeCell ref="L50:M50"/>
    <mergeCell ref="N50:O50"/>
    <mergeCell ref="D51:E51"/>
    <mergeCell ref="F51:G51"/>
    <mergeCell ref="H51:I51"/>
    <mergeCell ref="J51:K51"/>
    <mergeCell ref="P50:Q50"/>
    <mergeCell ref="R50:S50"/>
    <mergeCell ref="L51:M51"/>
    <mergeCell ref="P52:Q52"/>
    <mergeCell ref="R52:S52"/>
    <mergeCell ref="L54:M54"/>
    <mergeCell ref="N54:O54"/>
    <mergeCell ref="D53:E53"/>
    <mergeCell ref="F53:G53"/>
    <mergeCell ref="H53:I53"/>
    <mergeCell ref="J53:K53"/>
    <mergeCell ref="L53:M53"/>
    <mergeCell ref="N53:O53"/>
    <mergeCell ref="D52:E52"/>
    <mergeCell ref="F52:G52"/>
    <mergeCell ref="H52:I52"/>
    <mergeCell ref="J52:K52"/>
    <mergeCell ref="L55:M55"/>
    <mergeCell ref="N55:O55"/>
    <mergeCell ref="T50:U50"/>
    <mergeCell ref="T51:U51"/>
    <mergeCell ref="T52:U52"/>
    <mergeCell ref="T53:U53"/>
    <mergeCell ref="T54:U54"/>
    <mergeCell ref="T55:U55"/>
    <mergeCell ref="P53:Q53"/>
    <mergeCell ref="R53:S53"/>
    <mergeCell ref="P54:Q54"/>
    <mergeCell ref="R54:S54"/>
    <mergeCell ref="P55:Q55"/>
    <mergeCell ref="R55:S55"/>
    <mergeCell ref="L52:M52"/>
    <mergeCell ref="N52:O52"/>
  </mergeCells>
  <phoneticPr fontId="2"/>
  <pageMargins left="0.5" right="0.66" top="0.2" bottom="0.21" header="0.2" footer="0.21"/>
  <pageSetup paperSize="12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137"/>
  <sheetViews>
    <sheetView zoomScale="80" zoomScaleNormal="80" zoomScalePageLayoutView="80" workbookViewId="0">
      <selection activeCell="C3" sqref="C3"/>
    </sheetView>
  </sheetViews>
  <sheetFormatPr defaultColWidth="9" defaultRowHeight="13.5"/>
  <cols>
    <col min="1" max="1" width="9" style="146" customWidth="1"/>
    <col min="2" max="2" width="5.625" style="149" customWidth="1"/>
    <col min="3" max="5" width="10.625" style="149" customWidth="1"/>
    <col min="6" max="6" width="13" style="149" customWidth="1"/>
    <col min="7" max="7" width="9" style="149"/>
    <col min="8" max="8" width="5.625" style="149" customWidth="1"/>
    <col min="9" max="11" width="10.625" style="149" customWidth="1"/>
    <col min="12" max="13" width="9" style="149"/>
    <col min="14" max="16384" width="9" style="146"/>
  </cols>
  <sheetData>
    <row r="1" spans="1:13" ht="11.1" customHeight="1">
      <c r="C1" s="145"/>
      <c r="D1" s="276" t="str">
        <f>③得点合計!E1</f>
        <v>第３３回</v>
      </c>
      <c r="E1" s="471" t="s">
        <v>107</v>
      </c>
      <c r="F1" s="471"/>
      <c r="G1" s="471"/>
      <c r="H1" s="471"/>
      <c r="I1" s="471"/>
      <c r="J1" s="471"/>
      <c r="K1" s="145"/>
      <c r="L1" s="145"/>
      <c r="M1" s="145"/>
    </row>
    <row r="2" spans="1:13" ht="11.1" customHeight="1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1.1" customHeight="1">
      <c r="A3" s="472" t="s">
        <v>20</v>
      </c>
      <c r="B3" s="472"/>
      <c r="C3" s="147"/>
      <c r="D3" s="148"/>
      <c r="E3" s="148" t="s">
        <v>21</v>
      </c>
      <c r="F3" s="472" t="s">
        <v>143</v>
      </c>
      <c r="G3" s="472"/>
      <c r="H3" s="472"/>
      <c r="I3" s="472" t="s">
        <v>105</v>
      </c>
      <c r="J3" s="472"/>
      <c r="K3" s="472"/>
    </row>
    <row r="4" spans="1:13" ht="6" customHeight="1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1.1" customHeight="1">
      <c r="A5" s="474" t="s">
        <v>18</v>
      </c>
      <c r="B5" s="474"/>
      <c r="C5" s="472"/>
      <c r="D5" s="472"/>
      <c r="E5" s="472"/>
      <c r="F5" s="151"/>
      <c r="G5" s="473" t="s">
        <v>22</v>
      </c>
      <c r="H5" s="473"/>
      <c r="I5" s="472">
        <f>C135</f>
        <v>0</v>
      </c>
      <c r="J5" s="472"/>
      <c r="K5" s="147" t="s">
        <v>23</v>
      </c>
    </row>
    <row r="6" spans="1:13">
      <c r="A6" s="472" t="s">
        <v>19</v>
      </c>
      <c r="B6" s="472"/>
      <c r="C6" s="472"/>
      <c r="D6" s="472"/>
      <c r="E6" s="472"/>
      <c r="F6" s="151"/>
      <c r="G6" s="473" t="s">
        <v>24</v>
      </c>
      <c r="H6" s="473"/>
      <c r="I6" s="475"/>
      <c r="J6" s="475"/>
      <c r="K6" s="475"/>
    </row>
    <row r="7" spans="1:13" ht="4.5" customHeight="1" thickBot="1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3"/>
      <c r="M7" s="153"/>
    </row>
    <row r="8" spans="1:13" ht="14.1" customHeight="1">
      <c r="B8" s="463" t="s">
        <v>25</v>
      </c>
      <c r="C8" s="469" t="s">
        <v>104</v>
      </c>
      <c r="D8" s="470"/>
      <c r="E8" s="465" t="s">
        <v>26</v>
      </c>
      <c r="F8" s="154"/>
      <c r="G8" s="146"/>
      <c r="H8" s="146"/>
      <c r="I8" s="146"/>
      <c r="J8" s="146"/>
      <c r="K8" s="146"/>
      <c r="L8" s="146"/>
      <c r="M8" s="146"/>
    </row>
    <row r="9" spans="1:13" ht="14.1" customHeight="1" thickBot="1">
      <c r="B9" s="464"/>
      <c r="C9" s="155" t="s">
        <v>103</v>
      </c>
      <c r="D9" s="155" t="s">
        <v>27</v>
      </c>
      <c r="E9" s="466"/>
      <c r="F9" s="154"/>
      <c r="G9" s="146"/>
      <c r="H9" s="146"/>
      <c r="I9" s="146"/>
      <c r="J9" s="146"/>
      <c r="K9" s="146"/>
      <c r="L9" s="146"/>
      <c r="M9" s="146"/>
    </row>
    <row r="10" spans="1:13" ht="12" customHeight="1">
      <c r="B10" s="156">
        <v>1</v>
      </c>
      <c r="C10" s="197">
        <f>COUNTIF(③得点合計!$T$6:$T$45,"=1")</f>
        <v>0</v>
      </c>
      <c r="D10" s="198">
        <f>SUM(C10:C10)</f>
        <v>0</v>
      </c>
      <c r="E10" s="157">
        <f>B10/125</f>
        <v>8.0000000000000002E-3</v>
      </c>
      <c r="F10" s="154"/>
      <c r="G10" s="146"/>
      <c r="H10" s="146"/>
      <c r="I10" s="146"/>
      <c r="J10" s="146"/>
      <c r="K10" s="146"/>
      <c r="L10" s="146"/>
      <c r="M10" s="146"/>
    </row>
    <row r="11" spans="1:13" ht="12" customHeight="1">
      <c r="B11" s="158">
        <v>2</v>
      </c>
      <c r="C11" s="199">
        <f>COUNTIF(③得点合計!$T$6:$T$45,"=2")</f>
        <v>0</v>
      </c>
      <c r="D11" s="200">
        <f t="shared" ref="D11:D41" si="0">SUM(C11:C11)</f>
        <v>0</v>
      </c>
      <c r="E11" s="159">
        <f t="shared" ref="E11:E69" si="1">B11/125</f>
        <v>1.6E-2</v>
      </c>
      <c r="F11" s="154"/>
      <c r="G11" s="154"/>
      <c r="L11" s="146"/>
      <c r="M11" s="146"/>
    </row>
    <row r="12" spans="1:13" ht="12" customHeight="1">
      <c r="B12" s="158">
        <v>3</v>
      </c>
      <c r="C12" s="199">
        <f>COUNTIF(③得点合計!$T$6:$T$45,"=3")</f>
        <v>0</v>
      </c>
      <c r="D12" s="200">
        <f t="shared" si="0"/>
        <v>0</v>
      </c>
      <c r="E12" s="159">
        <f t="shared" si="1"/>
        <v>2.4E-2</v>
      </c>
      <c r="F12" s="154"/>
      <c r="G12" s="154"/>
      <c r="L12" s="146"/>
      <c r="M12" s="146"/>
    </row>
    <row r="13" spans="1:13" ht="12" customHeight="1">
      <c r="B13" s="158">
        <v>4</v>
      </c>
      <c r="C13" s="199">
        <f>COUNTIF(③得点合計!$T$6:$T$45,"=4")</f>
        <v>0</v>
      </c>
      <c r="D13" s="200">
        <f t="shared" si="0"/>
        <v>0</v>
      </c>
      <c r="E13" s="159">
        <f t="shared" si="1"/>
        <v>3.2000000000000001E-2</v>
      </c>
      <c r="F13" s="154"/>
      <c r="G13" s="154"/>
      <c r="L13" s="146"/>
      <c r="M13" s="146"/>
    </row>
    <row r="14" spans="1:13" ht="12" customHeight="1">
      <c r="B14" s="158">
        <v>5</v>
      </c>
      <c r="C14" s="199">
        <f>COUNTIF(③得点合計!$T$6:$T$45,"=5")</f>
        <v>0</v>
      </c>
      <c r="D14" s="200">
        <f t="shared" si="0"/>
        <v>0</v>
      </c>
      <c r="E14" s="159">
        <f t="shared" si="1"/>
        <v>0.04</v>
      </c>
      <c r="F14" s="154"/>
      <c r="G14" s="154"/>
      <c r="L14" s="146"/>
      <c r="M14" s="146"/>
    </row>
    <row r="15" spans="1:13" ht="12" customHeight="1">
      <c r="B15" s="158">
        <v>6</v>
      </c>
      <c r="C15" s="199">
        <f>COUNTIF(③得点合計!$T$6:$T$45,"=6")</f>
        <v>0</v>
      </c>
      <c r="D15" s="200">
        <f t="shared" si="0"/>
        <v>0</v>
      </c>
      <c r="E15" s="159">
        <f t="shared" si="1"/>
        <v>4.8000000000000001E-2</v>
      </c>
      <c r="F15" s="154"/>
      <c r="G15" s="154"/>
      <c r="L15" s="146"/>
      <c r="M15" s="146"/>
    </row>
    <row r="16" spans="1:13" ht="12" customHeight="1">
      <c r="B16" s="158">
        <v>7</v>
      </c>
      <c r="C16" s="199">
        <f>COUNTIF(③得点合計!$T$6:$T$45,"=7")</f>
        <v>0</v>
      </c>
      <c r="D16" s="200">
        <f t="shared" si="0"/>
        <v>0</v>
      </c>
      <c r="E16" s="159">
        <f t="shared" si="1"/>
        <v>5.6000000000000001E-2</v>
      </c>
      <c r="F16" s="154"/>
      <c r="G16" s="154"/>
      <c r="L16" s="146"/>
      <c r="M16" s="146"/>
    </row>
    <row r="17" spans="2:13" ht="12" customHeight="1">
      <c r="B17" s="158">
        <v>8</v>
      </c>
      <c r="C17" s="199">
        <f>COUNTIF(③得点合計!$T$6:$T$45,"=8")</f>
        <v>0</v>
      </c>
      <c r="D17" s="200">
        <f t="shared" si="0"/>
        <v>0</v>
      </c>
      <c r="E17" s="159">
        <f t="shared" si="1"/>
        <v>6.4000000000000001E-2</v>
      </c>
      <c r="F17" s="154"/>
      <c r="G17" s="154"/>
      <c r="L17" s="146"/>
      <c r="M17" s="146"/>
    </row>
    <row r="18" spans="2:13" ht="12" customHeight="1">
      <c r="B18" s="158">
        <v>9</v>
      </c>
      <c r="C18" s="199">
        <f>COUNTIF(③得点合計!$T$6:$T$45,"=9")</f>
        <v>0</v>
      </c>
      <c r="D18" s="200">
        <f t="shared" si="0"/>
        <v>0</v>
      </c>
      <c r="E18" s="159">
        <f t="shared" si="1"/>
        <v>7.1999999999999995E-2</v>
      </c>
      <c r="F18" s="154"/>
      <c r="G18" s="154"/>
      <c r="L18" s="146"/>
      <c r="M18" s="146"/>
    </row>
    <row r="19" spans="2:13" ht="12" customHeight="1">
      <c r="B19" s="158">
        <v>10</v>
      </c>
      <c r="C19" s="199">
        <f>COUNTIF(③得点合計!$T$6:$T$45,"=10")</f>
        <v>0</v>
      </c>
      <c r="D19" s="200">
        <f t="shared" si="0"/>
        <v>0</v>
      </c>
      <c r="E19" s="159">
        <f t="shared" si="1"/>
        <v>0.08</v>
      </c>
      <c r="F19" s="154"/>
      <c r="G19" s="154"/>
      <c r="L19" s="146"/>
      <c r="M19" s="146"/>
    </row>
    <row r="20" spans="2:13" ht="12" customHeight="1">
      <c r="B20" s="158">
        <v>11</v>
      </c>
      <c r="C20" s="202">
        <f>COUNTIF(③得点合計!$T$6:$T$45,"=11")</f>
        <v>0</v>
      </c>
      <c r="D20" s="203">
        <f t="shared" si="0"/>
        <v>0</v>
      </c>
      <c r="E20" s="159">
        <f t="shared" si="1"/>
        <v>8.7999999999999995E-2</v>
      </c>
      <c r="F20" s="154"/>
      <c r="G20" s="154"/>
      <c r="L20" s="146"/>
      <c r="M20" s="146"/>
    </row>
    <row r="21" spans="2:13" ht="12" customHeight="1">
      <c r="B21" s="158">
        <v>12</v>
      </c>
      <c r="C21" s="204">
        <f>COUNTIF(③得点合計!$T$6:$T$45,"=12")</f>
        <v>0</v>
      </c>
      <c r="D21" s="205">
        <f t="shared" si="0"/>
        <v>0</v>
      </c>
      <c r="E21" s="159">
        <f t="shared" si="1"/>
        <v>9.6000000000000002E-2</v>
      </c>
      <c r="F21" s="154"/>
      <c r="G21" s="154"/>
      <c r="L21" s="146"/>
      <c r="M21" s="146"/>
    </row>
    <row r="22" spans="2:13" ht="12" customHeight="1">
      <c r="B22" s="158">
        <v>13</v>
      </c>
      <c r="C22" s="199">
        <f>COUNTIF(③得点合計!$T$6:$T$45,"=13")</f>
        <v>0</v>
      </c>
      <c r="D22" s="200">
        <f t="shared" si="0"/>
        <v>0</v>
      </c>
      <c r="E22" s="159">
        <f t="shared" si="1"/>
        <v>0.104</v>
      </c>
      <c r="F22" s="154"/>
      <c r="G22" s="154"/>
      <c r="L22" s="146"/>
      <c r="M22" s="146"/>
    </row>
    <row r="23" spans="2:13" ht="12" customHeight="1">
      <c r="B23" s="158">
        <v>14</v>
      </c>
      <c r="C23" s="199">
        <f>COUNTIF(③得点合計!$T$6:$T$45,"=14")</f>
        <v>0</v>
      </c>
      <c r="D23" s="200">
        <f t="shared" si="0"/>
        <v>0</v>
      </c>
      <c r="E23" s="159">
        <f t="shared" si="1"/>
        <v>0.112</v>
      </c>
      <c r="F23" s="154"/>
      <c r="G23" s="154"/>
      <c r="L23" s="146"/>
      <c r="M23" s="146"/>
    </row>
    <row r="24" spans="2:13" ht="12" customHeight="1">
      <c r="B24" s="158">
        <v>15</v>
      </c>
      <c r="C24" s="199">
        <f>COUNTIF(③得点合計!$T$6:$T$45,"=15")</f>
        <v>0</v>
      </c>
      <c r="D24" s="200">
        <f t="shared" si="0"/>
        <v>0</v>
      </c>
      <c r="E24" s="159">
        <f t="shared" si="1"/>
        <v>0.12</v>
      </c>
      <c r="F24" s="154"/>
      <c r="G24" s="154"/>
      <c r="L24" s="146"/>
      <c r="M24" s="146"/>
    </row>
    <row r="25" spans="2:13" ht="12" customHeight="1">
      <c r="B25" s="158">
        <v>16</v>
      </c>
      <c r="C25" s="199">
        <f>COUNTIF(③得点合計!$T$6:$T$45,"=16")</f>
        <v>0</v>
      </c>
      <c r="D25" s="200">
        <f t="shared" si="0"/>
        <v>0</v>
      </c>
      <c r="E25" s="159">
        <f t="shared" si="1"/>
        <v>0.128</v>
      </c>
      <c r="F25" s="154"/>
      <c r="G25" s="154"/>
      <c r="L25" s="146"/>
      <c r="M25" s="146"/>
    </row>
    <row r="26" spans="2:13" ht="12" customHeight="1">
      <c r="B26" s="158">
        <v>17</v>
      </c>
      <c r="C26" s="199">
        <f>COUNTIF(③得点合計!$T$6:$T$45,"=17")</f>
        <v>0</v>
      </c>
      <c r="D26" s="200">
        <f t="shared" si="0"/>
        <v>0</v>
      </c>
      <c r="E26" s="159">
        <f t="shared" si="1"/>
        <v>0.13600000000000001</v>
      </c>
      <c r="F26" s="154"/>
      <c r="G26" s="154"/>
      <c r="L26" s="146"/>
      <c r="M26" s="146"/>
    </row>
    <row r="27" spans="2:13" ht="12" customHeight="1">
      <c r="B27" s="158">
        <v>18</v>
      </c>
      <c r="C27" s="199">
        <f>COUNTIF(③得点合計!$T$6:$T$45,"=18")</f>
        <v>0</v>
      </c>
      <c r="D27" s="200">
        <f t="shared" si="0"/>
        <v>0</v>
      </c>
      <c r="E27" s="159">
        <f t="shared" si="1"/>
        <v>0.14399999999999999</v>
      </c>
      <c r="F27" s="154"/>
      <c r="G27" s="154"/>
      <c r="L27" s="146"/>
      <c r="M27" s="146"/>
    </row>
    <row r="28" spans="2:13" ht="12" customHeight="1">
      <c r="B28" s="158">
        <v>19</v>
      </c>
      <c r="C28" s="199">
        <f>COUNTIF(③得点合計!$T$6:$T$45,"=19")</f>
        <v>0</v>
      </c>
      <c r="D28" s="200">
        <f t="shared" si="0"/>
        <v>0</v>
      </c>
      <c r="E28" s="159">
        <f t="shared" si="1"/>
        <v>0.152</v>
      </c>
      <c r="F28" s="154"/>
      <c r="G28" s="154"/>
      <c r="L28" s="146"/>
      <c r="M28" s="146"/>
    </row>
    <row r="29" spans="2:13" ht="12" customHeight="1">
      <c r="B29" s="158">
        <v>20</v>
      </c>
      <c r="C29" s="199">
        <f>COUNTIF(③得点合計!$T$6:$T$45,"=20")</f>
        <v>0</v>
      </c>
      <c r="D29" s="200">
        <f t="shared" si="0"/>
        <v>0</v>
      </c>
      <c r="E29" s="159">
        <f t="shared" si="1"/>
        <v>0.16</v>
      </c>
      <c r="F29" s="154"/>
      <c r="G29" s="154"/>
      <c r="L29" s="146"/>
      <c r="M29" s="146"/>
    </row>
    <row r="30" spans="2:13" ht="12" customHeight="1">
      <c r="B30" s="158">
        <v>21</v>
      </c>
      <c r="C30" s="199">
        <f>COUNTIF(③得点合計!$T$6:$T$45,"=21")</f>
        <v>0</v>
      </c>
      <c r="D30" s="200">
        <f t="shared" si="0"/>
        <v>0</v>
      </c>
      <c r="E30" s="159">
        <f t="shared" si="1"/>
        <v>0.16800000000000001</v>
      </c>
      <c r="F30" s="154"/>
      <c r="G30" s="154"/>
      <c r="L30" s="146"/>
      <c r="M30" s="146"/>
    </row>
    <row r="31" spans="2:13" ht="12" customHeight="1">
      <c r="B31" s="158">
        <v>22</v>
      </c>
      <c r="C31" s="199">
        <f>COUNTIF(③得点合計!$T$6:$T$45,"=22")</f>
        <v>0</v>
      </c>
      <c r="D31" s="200">
        <f t="shared" si="0"/>
        <v>0</v>
      </c>
      <c r="E31" s="159">
        <f t="shared" si="1"/>
        <v>0.17599999999999999</v>
      </c>
      <c r="F31" s="154"/>
      <c r="G31" s="154"/>
      <c r="L31" s="146"/>
      <c r="M31" s="146"/>
    </row>
    <row r="32" spans="2:13" ht="12" customHeight="1">
      <c r="B32" s="158">
        <v>23</v>
      </c>
      <c r="C32" s="199">
        <f>COUNTIF(③得点合計!$T$6:$T$45,"=23")</f>
        <v>0</v>
      </c>
      <c r="D32" s="200">
        <f t="shared" si="0"/>
        <v>0</v>
      </c>
      <c r="E32" s="159">
        <f t="shared" si="1"/>
        <v>0.184</v>
      </c>
      <c r="F32" s="154"/>
      <c r="G32" s="154"/>
      <c r="L32" s="146"/>
      <c r="M32" s="146"/>
    </row>
    <row r="33" spans="2:13" ht="12" customHeight="1">
      <c r="B33" s="158">
        <v>24</v>
      </c>
      <c r="C33" s="199">
        <f>COUNTIF(③得点合計!$T$6:$T$45,"=24")</f>
        <v>0</v>
      </c>
      <c r="D33" s="200">
        <f t="shared" si="0"/>
        <v>0</v>
      </c>
      <c r="E33" s="159">
        <f t="shared" si="1"/>
        <v>0.192</v>
      </c>
      <c r="F33" s="154"/>
      <c r="G33" s="154"/>
      <c r="L33" s="146"/>
      <c r="M33" s="146"/>
    </row>
    <row r="34" spans="2:13" ht="12" customHeight="1">
      <c r="B34" s="158">
        <v>25</v>
      </c>
      <c r="C34" s="199">
        <f>COUNTIF(③得点合計!$T$6:$T$45,"=25")</f>
        <v>0</v>
      </c>
      <c r="D34" s="200">
        <f t="shared" si="0"/>
        <v>0</v>
      </c>
      <c r="E34" s="159">
        <f t="shared" si="1"/>
        <v>0.2</v>
      </c>
      <c r="F34" s="154"/>
      <c r="G34" s="154"/>
      <c r="L34" s="146"/>
      <c r="M34" s="146"/>
    </row>
    <row r="35" spans="2:13" ht="12" customHeight="1">
      <c r="B35" s="158">
        <v>26</v>
      </c>
      <c r="C35" s="199">
        <f>COUNTIF(③得点合計!$T$6:$T$45,"=26")</f>
        <v>0</v>
      </c>
      <c r="D35" s="200">
        <f t="shared" si="0"/>
        <v>0</v>
      </c>
      <c r="E35" s="159">
        <f t="shared" si="1"/>
        <v>0.20799999999999999</v>
      </c>
      <c r="F35" s="154"/>
      <c r="G35" s="154"/>
      <c r="L35" s="146"/>
      <c r="M35" s="146"/>
    </row>
    <row r="36" spans="2:13" ht="12" customHeight="1">
      <c r="B36" s="158">
        <v>27</v>
      </c>
      <c r="C36" s="199">
        <f>COUNTIF(③得点合計!$T$6:$T$45,"=27")</f>
        <v>0</v>
      </c>
      <c r="D36" s="200">
        <f t="shared" si="0"/>
        <v>0</v>
      </c>
      <c r="E36" s="159">
        <f t="shared" si="1"/>
        <v>0.216</v>
      </c>
      <c r="F36" s="154"/>
      <c r="G36" s="154"/>
      <c r="L36" s="146"/>
      <c r="M36" s="146"/>
    </row>
    <row r="37" spans="2:13" ht="12" customHeight="1">
      <c r="B37" s="158">
        <v>28</v>
      </c>
      <c r="C37" s="199">
        <f>COUNTIF(③得点合計!$T$6:$T$45,"=28")</f>
        <v>0</v>
      </c>
      <c r="D37" s="200">
        <f t="shared" si="0"/>
        <v>0</v>
      </c>
      <c r="E37" s="159">
        <f t="shared" si="1"/>
        <v>0.224</v>
      </c>
      <c r="F37" s="154"/>
      <c r="G37" s="154"/>
      <c r="L37" s="146"/>
      <c r="M37" s="146"/>
    </row>
    <row r="38" spans="2:13" ht="12" customHeight="1">
      <c r="B38" s="158">
        <v>29</v>
      </c>
      <c r="C38" s="199">
        <f>COUNTIF(③得点合計!$T$6:$T$45,"=29")</f>
        <v>0</v>
      </c>
      <c r="D38" s="200">
        <f t="shared" si="0"/>
        <v>0</v>
      </c>
      <c r="E38" s="159">
        <f t="shared" si="1"/>
        <v>0.23200000000000001</v>
      </c>
      <c r="F38" s="154"/>
      <c r="G38" s="154"/>
      <c r="L38" s="146"/>
      <c r="M38" s="146"/>
    </row>
    <row r="39" spans="2:13" ht="12" customHeight="1">
      <c r="B39" s="158">
        <v>30</v>
      </c>
      <c r="C39" s="199">
        <f>COUNTIF(③得点合計!$T$6:$T$45,"=30")</f>
        <v>0</v>
      </c>
      <c r="D39" s="200">
        <f t="shared" si="0"/>
        <v>0</v>
      </c>
      <c r="E39" s="159">
        <f t="shared" si="1"/>
        <v>0.24</v>
      </c>
      <c r="F39" s="154"/>
      <c r="G39" s="154"/>
      <c r="L39" s="146"/>
      <c r="M39" s="146"/>
    </row>
    <row r="40" spans="2:13" ht="12" customHeight="1">
      <c r="B40" s="158">
        <v>31</v>
      </c>
      <c r="C40" s="199">
        <f>COUNTIF(③得点合計!$T$6:$T$45,"=31")</f>
        <v>0</v>
      </c>
      <c r="D40" s="200">
        <f t="shared" si="0"/>
        <v>0</v>
      </c>
      <c r="E40" s="159">
        <f t="shared" si="1"/>
        <v>0.248</v>
      </c>
      <c r="F40" s="154"/>
      <c r="G40" s="154"/>
      <c r="L40" s="146"/>
      <c r="M40" s="146"/>
    </row>
    <row r="41" spans="2:13" ht="12" customHeight="1">
      <c r="B41" s="158">
        <v>32</v>
      </c>
      <c r="C41" s="199">
        <f>COUNTIF(③得点合計!$T$6:$T$45,"=32")</f>
        <v>0</v>
      </c>
      <c r="D41" s="200">
        <f t="shared" si="0"/>
        <v>0</v>
      </c>
      <c r="E41" s="159">
        <f t="shared" si="1"/>
        <v>0.25600000000000001</v>
      </c>
      <c r="F41" s="154"/>
      <c r="G41" s="154"/>
      <c r="L41" s="146"/>
      <c r="M41" s="146"/>
    </row>
    <row r="42" spans="2:13" ht="12" customHeight="1">
      <c r="B42" s="158">
        <v>33</v>
      </c>
      <c r="C42" s="199">
        <f>COUNTIF(③得点合計!$T$6:$T$45,"=33")</f>
        <v>0</v>
      </c>
      <c r="D42" s="200">
        <f t="shared" ref="D42:D69" si="2">SUM(C42:C42)</f>
        <v>0</v>
      </c>
      <c r="E42" s="159">
        <f t="shared" si="1"/>
        <v>0.26400000000000001</v>
      </c>
      <c r="F42" s="154"/>
      <c r="G42" s="154"/>
      <c r="L42" s="146"/>
      <c r="M42" s="146"/>
    </row>
    <row r="43" spans="2:13" ht="12" customHeight="1">
      <c r="B43" s="158">
        <v>34</v>
      </c>
      <c r="C43" s="199">
        <f>COUNTIF(③得点合計!$T$6:$T$45,"=34")</f>
        <v>0</v>
      </c>
      <c r="D43" s="200">
        <f t="shared" si="2"/>
        <v>0</v>
      </c>
      <c r="E43" s="159">
        <f t="shared" si="1"/>
        <v>0.27200000000000002</v>
      </c>
      <c r="F43" s="154"/>
      <c r="G43" s="154"/>
      <c r="L43" s="146"/>
      <c r="M43" s="146"/>
    </row>
    <row r="44" spans="2:13" ht="12" customHeight="1">
      <c r="B44" s="158">
        <v>35</v>
      </c>
      <c r="C44" s="199">
        <f>COUNTIF(③得点合計!$T$6:$T$45,"=35")</f>
        <v>0</v>
      </c>
      <c r="D44" s="200">
        <f t="shared" si="2"/>
        <v>0</v>
      </c>
      <c r="E44" s="159">
        <f t="shared" si="1"/>
        <v>0.28000000000000003</v>
      </c>
      <c r="F44" s="154"/>
      <c r="G44" s="154"/>
      <c r="L44" s="146"/>
      <c r="M44" s="146"/>
    </row>
    <row r="45" spans="2:13" ht="12" customHeight="1">
      <c r="B45" s="158">
        <v>36</v>
      </c>
      <c r="C45" s="199">
        <f>COUNTIF(③得点合計!$T$6:$T$45,"=36")</f>
        <v>0</v>
      </c>
      <c r="D45" s="200">
        <f t="shared" si="2"/>
        <v>0</v>
      </c>
      <c r="E45" s="159">
        <f t="shared" si="1"/>
        <v>0.28799999999999998</v>
      </c>
      <c r="F45" s="154"/>
      <c r="G45" s="154"/>
      <c r="L45" s="146"/>
      <c r="M45" s="146"/>
    </row>
    <row r="46" spans="2:13" ht="12" customHeight="1">
      <c r="B46" s="158">
        <v>37</v>
      </c>
      <c r="C46" s="199">
        <f>COUNTIF(③得点合計!$T$6:$T$45,"=37")</f>
        <v>0</v>
      </c>
      <c r="D46" s="200">
        <f t="shared" si="2"/>
        <v>0</v>
      </c>
      <c r="E46" s="159">
        <f t="shared" si="1"/>
        <v>0.29599999999999999</v>
      </c>
      <c r="F46" s="154"/>
      <c r="G46" s="154"/>
      <c r="L46" s="146"/>
      <c r="M46" s="146"/>
    </row>
    <row r="47" spans="2:13" ht="12" customHeight="1">
      <c r="B47" s="158">
        <v>38</v>
      </c>
      <c r="C47" s="199">
        <f>COUNTIF(③得点合計!$T$6:$T$45,"=38")</f>
        <v>0</v>
      </c>
      <c r="D47" s="200">
        <f t="shared" si="2"/>
        <v>0</v>
      </c>
      <c r="E47" s="159">
        <f t="shared" si="1"/>
        <v>0.30399999999999999</v>
      </c>
      <c r="F47" s="154"/>
      <c r="G47" s="154"/>
      <c r="L47" s="146"/>
      <c r="M47" s="146"/>
    </row>
    <row r="48" spans="2:13" ht="12" customHeight="1">
      <c r="B48" s="158">
        <v>39</v>
      </c>
      <c r="C48" s="199">
        <f>COUNTIF(③得点合計!$T$6:$T$45,"=39")</f>
        <v>0</v>
      </c>
      <c r="D48" s="200">
        <f t="shared" si="2"/>
        <v>0</v>
      </c>
      <c r="E48" s="159">
        <f t="shared" si="1"/>
        <v>0.312</v>
      </c>
      <c r="F48" s="154"/>
      <c r="G48" s="154"/>
      <c r="L48" s="146"/>
      <c r="M48" s="146"/>
    </row>
    <row r="49" spans="2:13" ht="12" customHeight="1">
      <c r="B49" s="158">
        <v>40</v>
      </c>
      <c r="C49" s="199">
        <f>COUNTIF(③得点合計!$T$6:$T$45,"=40")</f>
        <v>0</v>
      </c>
      <c r="D49" s="200">
        <f t="shared" si="2"/>
        <v>0</v>
      </c>
      <c r="E49" s="159">
        <f t="shared" si="1"/>
        <v>0.32</v>
      </c>
      <c r="F49" s="154"/>
      <c r="G49" s="154"/>
      <c r="L49" s="146"/>
      <c r="M49" s="146"/>
    </row>
    <row r="50" spans="2:13" ht="12" customHeight="1">
      <c r="B50" s="158">
        <v>41</v>
      </c>
      <c r="C50" s="199">
        <f>COUNTIF(③得点合計!$T$6:$T$45,"=41")</f>
        <v>0</v>
      </c>
      <c r="D50" s="200">
        <f t="shared" si="2"/>
        <v>0</v>
      </c>
      <c r="E50" s="159">
        <f t="shared" si="1"/>
        <v>0.32800000000000001</v>
      </c>
      <c r="F50" s="154"/>
      <c r="G50" s="154"/>
      <c r="L50" s="146"/>
      <c r="M50" s="146"/>
    </row>
    <row r="51" spans="2:13" ht="12" customHeight="1">
      <c r="B51" s="158">
        <v>42</v>
      </c>
      <c r="C51" s="199">
        <f>COUNTIF(③得点合計!$T$6:$T$45,"=42")</f>
        <v>0</v>
      </c>
      <c r="D51" s="200">
        <f t="shared" si="2"/>
        <v>0</v>
      </c>
      <c r="E51" s="159">
        <f t="shared" si="1"/>
        <v>0.33600000000000002</v>
      </c>
      <c r="F51" s="154"/>
      <c r="G51" s="154"/>
      <c r="L51" s="146"/>
      <c r="M51" s="146"/>
    </row>
    <row r="52" spans="2:13" ht="12" customHeight="1">
      <c r="B52" s="158">
        <v>43</v>
      </c>
      <c r="C52" s="199">
        <f>COUNTIF(③得点合計!$T$6:$T$45,"=43")</f>
        <v>0</v>
      </c>
      <c r="D52" s="200">
        <f t="shared" si="2"/>
        <v>0</v>
      </c>
      <c r="E52" s="159">
        <f t="shared" si="1"/>
        <v>0.34399999999999997</v>
      </c>
      <c r="F52" s="154"/>
      <c r="G52" s="154"/>
      <c r="L52" s="146"/>
      <c r="M52" s="146"/>
    </row>
    <row r="53" spans="2:13" ht="12" customHeight="1">
      <c r="B53" s="158">
        <v>44</v>
      </c>
      <c r="C53" s="199">
        <f>COUNTIF(③得点合計!$T$6:$T$45,"=44")</f>
        <v>0</v>
      </c>
      <c r="D53" s="200">
        <f t="shared" si="2"/>
        <v>0</v>
      </c>
      <c r="E53" s="159">
        <f t="shared" si="1"/>
        <v>0.35199999999999998</v>
      </c>
      <c r="F53" s="154"/>
      <c r="G53" s="154"/>
      <c r="L53" s="146"/>
      <c r="M53" s="146"/>
    </row>
    <row r="54" spans="2:13" ht="12" customHeight="1">
      <c r="B54" s="158">
        <v>45</v>
      </c>
      <c r="C54" s="199">
        <f>COUNTIF(③得点合計!$T$6:$T$45,"=45")</f>
        <v>0</v>
      </c>
      <c r="D54" s="200">
        <f t="shared" si="2"/>
        <v>0</v>
      </c>
      <c r="E54" s="159">
        <f t="shared" si="1"/>
        <v>0.36</v>
      </c>
      <c r="F54" s="154"/>
      <c r="G54" s="154"/>
      <c r="L54" s="146"/>
      <c r="M54" s="146"/>
    </row>
    <row r="55" spans="2:13" ht="12" customHeight="1">
      <c r="B55" s="158">
        <v>46</v>
      </c>
      <c r="C55" s="199">
        <f>COUNTIF(③得点合計!$T$6:$T$45,"=46")</f>
        <v>0</v>
      </c>
      <c r="D55" s="200">
        <f t="shared" si="2"/>
        <v>0</v>
      </c>
      <c r="E55" s="159">
        <f t="shared" si="1"/>
        <v>0.36799999999999999</v>
      </c>
      <c r="F55" s="154"/>
      <c r="G55" s="154"/>
      <c r="L55" s="146"/>
      <c r="M55" s="146"/>
    </row>
    <row r="56" spans="2:13" ht="12" customHeight="1">
      <c r="B56" s="158">
        <v>47</v>
      </c>
      <c r="C56" s="199">
        <f>COUNTIF(③得点合計!$T$6:$T$45,"=47")</f>
        <v>0</v>
      </c>
      <c r="D56" s="200">
        <f t="shared" si="2"/>
        <v>0</v>
      </c>
      <c r="E56" s="159">
        <f t="shared" si="1"/>
        <v>0.376</v>
      </c>
      <c r="F56" s="154"/>
      <c r="G56" s="154"/>
      <c r="L56" s="146"/>
      <c r="M56" s="146"/>
    </row>
    <row r="57" spans="2:13" ht="12" customHeight="1">
      <c r="B57" s="158">
        <v>48</v>
      </c>
      <c r="C57" s="199">
        <f>COUNTIF(③得点合計!$T$6:$T$45,"=48")</f>
        <v>0</v>
      </c>
      <c r="D57" s="200">
        <f t="shared" si="2"/>
        <v>0</v>
      </c>
      <c r="E57" s="159">
        <f t="shared" si="1"/>
        <v>0.38400000000000001</v>
      </c>
      <c r="F57" s="154"/>
      <c r="G57" s="154"/>
      <c r="L57" s="146"/>
      <c r="M57" s="146"/>
    </row>
    <row r="58" spans="2:13" ht="12" customHeight="1">
      <c r="B58" s="158">
        <v>49</v>
      </c>
      <c r="C58" s="199">
        <f>COUNTIF(③得点合計!$T$6:$T$45,"=49")</f>
        <v>0</v>
      </c>
      <c r="D58" s="200">
        <f t="shared" si="2"/>
        <v>0</v>
      </c>
      <c r="E58" s="159">
        <f t="shared" si="1"/>
        <v>0.39200000000000002</v>
      </c>
      <c r="F58" s="154"/>
      <c r="G58" s="154"/>
      <c r="L58" s="146"/>
      <c r="M58" s="146"/>
    </row>
    <row r="59" spans="2:13" ht="12" customHeight="1">
      <c r="B59" s="158">
        <v>50</v>
      </c>
      <c r="C59" s="199">
        <f>COUNTIF(③得点合計!$T$6:$T$45,"=50")</f>
        <v>0</v>
      </c>
      <c r="D59" s="200">
        <f t="shared" si="2"/>
        <v>0</v>
      </c>
      <c r="E59" s="159">
        <f t="shared" si="1"/>
        <v>0.4</v>
      </c>
      <c r="F59" s="154"/>
      <c r="G59" s="154"/>
      <c r="L59" s="146"/>
      <c r="M59" s="146"/>
    </row>
    <row r="60" spans="2:13" ht="12" customHeight="1">
      <c r="B60" s="158">
        <v>51</v>
      </c>
      <c r="C60" s="199">
        <f>COUNTIF(③得点合計!$T$6:$T$45,"=51")</f>
        <v>0</v>
      </c>
      <c r="D60" s="200">
        <f t="shared" si="2"/>
        <v>0</v>
      </c>
      <c r="E60" s="159">
        <f t="shared" si="1"/>
        <v>0.40799999999999997</v>
      </c>
      <c r="F60" s="154"/>
      <c r="G60" s="154"/>
      <c r="L60" s="146"/>
      <c r="M60" s="146"/>
    </row>
    <row r="61" spans="2:13" ht="12" customHeight="1">
      <c r="B61" s="158">
        <v>52</v>
      </c>
      <c r="C61" s="199">
        <f>COUNTIF(③得点合計!$T$6:$T$45,"=52")</f>
        <v>0</v>
      </c>
      <c r="D61" s="200">
        <f t="shared" si="2"/>
        <v>0</v>
      </c>
      <c r="E61" s="159">
        <f t="shared" si="1"/>
        <v>0.41599999999999998</v>
      </c>
      <c r="F61" s="154"/>
      <c r="G61" s="154"/>
      <c r="L61" s="146"/>
      <c r="M61" s="146"/>
    </row>
    <row r="62" spans="2:13" ht="12" customHeight="1">
      <c r="B62" s="158">
        <v>53</v>
      </c>
      <c r="C62" s="199">
        <f>COUNTIF(③得点合計!$T$6:$T$45,"=53")</f>
        <v>0</v>
      </c>
      <c r="D62" s="200">
        <f t="shared" si="2"/>
        <v>0</v>
      </c>
      <c r="E62" s="159">
        <f t="shared" si="1"/>
        <v>0.42399999999999999</v>
      </c>
      <c r="F62" s="154"/>
      <c r="G62" s="154"/>
      <c r="L62" s="146"/>
      <c r="M62" s="146"/>
    </row>
    <row r="63" spans="2:13" ht="12" customHeight="1">
      <c r="B63" s="158">
        <v>54</v>
      </c>
      <c r="C63" s="199">
        <f>COUNTIF(③得点合計!$T$6:$T$45,"=54")</f>
        <v>0</v>
      </c>
      <c r="D63" s="200">
        <f t="shared" si="2"/>
        <v>0</v>
      </c>
      <c r="E63" s="159">
        <f t="shared" si="1"/>
        <v>0.432</v>
      </c>
      <c r="F63" s="154"/>
      <c r="G63" s="154"/>
      <c r="L63" s="146"/>
      <c r="M63" s="146"/>
    </row>
    <row r="64" spans="2:13" ht="12" customHeight="1">
      <c r="B64" s="158">
        <v>55</v>
      </c>
      <c r="C64" s="199">
        <f>COUNTIF(③得点合計!$T$6:$T$45,"=55")</f>
        <v>0</v>
      </c>
      <c r="D64" s="200">
        <f t="shared" si="2"/>
        <v>0</v>
      </c>
      <c r="E64" s="159">
        <f t="shared" si="1"/>
        <v>0.44</v>
      </c>
      <c r="F64" s="154"/>
      <c r="G64" s="154"/>
      <c r="L64" s="146"/>
      <c r="M64" s="146"/>
    </row>
    <row r="65" spans="2:21" ht="12" customHeight="1">
      <c r="B65" s="158">
        <v>56</v>
      </c>
      <c r="C65" s="199">
        <f>COUNTIF(③得点合計!$T$6:$T$45,"=56")</f>
        <v>0</v>
      </c>
      <c r="D65" s="200">
        <f t="shared" si="2"/>
        <v>0</v>
      </c>
      <c r="E65" s="159">
        <f t="shared" si="1"/>
        <v>0.44800000000000001</v>
      </c>
      <c r="F65" s="154"/>
      <c r="G65" s="154"/>
      <c r="L65" s="146"/>
      <c r="M65" s="146"/>
    </row>
    <row r="66" spans="2:21" ht="12" customHeight="1">
      <c r="B66" s="158">
        <v>57</v>
      </c>
      <c r="C66" s="199">
        <f>COUNTIF(③得点合計!$T$6:$T$45,"=57")</f>
        <v>0</v>
      </c>
      <c r="D66" s="200">
        <f t="shared" si="2"/>
        <v>0</v>
      </c>
      <c r="E66" s="159">
        <f t="shared" si="1"/>
        <v>0.45600000000000002</v>
      </c>
      <c r="F66" s="154"/>
      <c r="G66" s="154"/>
      <c r="L66" s="146"/>
      <c r="M66" s="146"/>
    </row>
    <row r="67" spans="2:21" ht="12" customHeight="1">
      <c r="B67" s="158">
        <v>58</v>
      </c>
      <c r="C67" s="199">
        <f>COUNTIF(③得点合計!$T$6:$T$45,"=58")</f>
        <v>0</v>
      </c>
      <c r="D67" s="200">
        <f t="shared" si="2"/>
        <v>0</v>
      </c>
      <c r="E67" s="159">
        <f t="shared" si="1"/>
        <v>0.46400000000000002</v>
      </c>
      <c r="F67" s="154"/>
      <c r="G67" s="154"/>
      <c r="L67" s="146"/>
      <c r="M67" s="146"/>
    </row>
    <row r="68" spans="2:21" ht="12" customHeight="1">
      <c r="B68" s="158">
        <v>59</v>
      </c>
      <c r="C68" s="199">
        <f>COUNTIF(③得点合計!$T$6:$T$45,"=59")</f>
        <v>0</v>
      </c>
      <c r="D68" s="200">
        <f t="shared" si="2"/>
        <v>0</v>
      </c>
      <c r="E68" s="159">
        <f t="shared" si="1"/>
        <v>0.47199999999999998</v>
      </c>
      <c r="F68" s="154"/>
      <c r="G68" s="154"/>
      <c r="L68" s="146"/>
      <c r="M68" s="146"/>
    </row>
    <row r="69" spans="2:21" ht="12" customHeight="1" thickBot="1">
      <c r="B69" s="160">
        <v>60</v>
      </c>
      <c r="C69" s="274">
        <f>COUNTIF(③得点合計!$T$6:$T$45,"=60")</f>
        <v>0</v>
      </c>
      <c r="D69" s="275">
        <f t="shared" si="2"/>
        <v>0</v>
      </c>
      <c r="E69" s="161">
        <f t="shared" si="1"/>
        <v>0.48</v>
      </c>
      <c r="F69" s="154"/>
      <c r="G69" s="154"/>
      <c r="L69" s="146"/>
      <c r="M69" s="146"/>
    </row>
    <row r="70" spans="2:21" ht="12" customHeight="1">
      <c r="B70" s="156">
        <v>61</v>
      </c>
      <c r="C70" s="197">
        <f>COUNTIF(③得点合計!$T$6:$T$45,"=61")</f>
        <v>0</v>
      </c>
      <c r="D70" s="198">
        <f t="shared" ref="D70:D101" si="3">SUM(C70:C70)</f>
        <v>0</v>
      </c>
      <c r="E70" s="157">
        <f>B70/125</f>
        <v>0.48799999999999999</v>
      </c>
      <c r="F70" s="154"/>
      <c r="G70" s="154"/>
      <c r="L70" s="146"/>
      <c r="M70" s="146"/>
    </row>
    <row r="71" spans="2:21" ht="12" customHeight="1">
      <c r="B71" s="158">
        <v>62</v>
      </c>
      <c r="C71" s="199">
        <f>COUNTIF(③得点合計!$T$6:$T$45,"=62")</f>
        <v>0</v>
      </c>
      <c r="D71" s="200">
        <f t="shared" si="3"/>
        <v>0</v>
      </c>
      <c r="E71" s="159">
        <f t="shared" ref="E71:E134" si="4">B71/125</f>
        <v>0.496</v>
      </c>
      <c r="F71" s="154"/>
      <c r="G71" s="154"/>
      <c r="L71" s="146"/>
      <c r="M71" s="146"/>
    </row>
    <row r="72" spans="2:21" ht="12" customHeight="1">
      <c r="B72" s="158">
        <v>63</v>
      </c>
      <c r="C72" s="199">
        <f>COUNTIF(③得点合計!$T$6:$T$45,"=63")</f>
        <v>0</v>
      </c>
      <c r="D72" s="200">
        <f t="shared" si="3"/>
        <v>0</v>
      </c>
      <c r="E72" s="159">
        <f t="shared" si="4"/>
        <v>0.504</v>
      </c>
      <c r="F72" s="154"/>
      <c r="G72" s="154"/>
      <c r="L72" s="146"/>
      <c r="M72" s="146"/>
    </row>
    <row r="73" spans="2:21" ht="12" customHeight="1">
      <c r="B73" s="158">
        <v>64</v>
      </c>
      <c r="C73" s="199">
        <f>COUNTIF(③得点合計!$T$6:$T$45,"=64")</f>
        <v>0</v>
      </c>
      <c r="D73" s="200">
        <f t="shared" si="3"/>
        <v>0</v>
      </c>
      <c r="E73" s="159">
        <f t="shared" si="4"/>
        <v>0.51200000000000001</v>
      </c>
      <c r="F73" s="154"/>
      <c r="G73" s="154"/>
      <c r="L73" s="146"/>
      <c r="M73" s="146"/>
      <c r="P73" s="467" t="s">
        <v>28</v>
      </c>
      <c r="Q73" s="467"/>
      <c r="R73" s="467"/>
      <c r="S73" s="467"/>
      <c r="T73" s="467"/>
      <c r="U73" s="468"/>
    </row>
    <row r="74" spans="2:21" ht="12" customHeight="1">
      <c r="B74" s="158">
        <v>65</v>
      </c>
      <c r="C74" s="199">
        <f>COUNTIF(③得点合計!$T$6:$T$45,"=65")</f>
        <v>0</v>
      </c>
      <c r="D74" s="200">
        <f t="shared" si="3"/>
        <v>0</v>
      </c>
      <c r="E74" s="159">
        <f t="shared" si="4"/>
        <v>0.52</v>
      </c>
      <c r="F74" s="154"/>
      <c r="G74" s="154"/>
      <c r="L74" s="146"/>
      <c r="M74" s="146"/>
    </row>
    <row r="75" spans="2:21" ht="11.1" customHeight="1">
      <c r="B75" s="158">
        <v>66</v>
      </c>
      <c r="C75" s="199">
        <f>COUNTIF(③得点合計!$T$6:$T$45,"=66")</f>
        <v>0</v>
      </c>
      <c r="D75" s="200">
        <f t="shared" si="3"/>
        <v>0</v>
      </c>
      <c r="E75" s="159">
        <f t="shared" si="4"/>
        <v>0.52800000000000002</v>
      </c>
      <c r="L75" s="146"/>
      <c r="M75" s="146"/>
    </row>
    <row r="76" spans="2:21" ht="11.1" customHeight="1">
      <c r="B76" s="158">
        <v>67</v>
      </c>
      <c r="C76" s="199">
        <f>COUNTIF(③得点合計!$T$6:$T$45,"=67")</f>
        <v>0</v>
      </c>
      <c r="D76" s="200">
        <f t="shared" si="3"/>
        <v>0</v>
      </c>
      <c r="E76" s="159">
        <f t="shared" si="4"/>
        <v>0.53600000000000003</v>
      </c>
      <c r="F76" s="169"/>
      <c r="G76" s="169"/>
      <c r="H76" s="169"/>
      <c r="I76" s="169"/>
      <c r="J76" s="169"/>
      <c r="K76" s="169"/>
      <c r="L76" s="146"/>
      <c r="M76" s="146"/>
    </row>
    <row r="77" spans="2:21" ht="11.1" customHeight="1">
      <c r="B77" s="158">
        <v>68</v>
      </c>
      <c r="C77" s="199">
        <f>COUNTIF(③得点合計!$T$6:$T$45,"=68")</f>
        <v>0</v>
      </c>
      <c r="D77" s="200">
        <f t="shared" si="3"/>
        <v>0</v>
      </c>
      <c r="E77" s="159">
        <f t="shared" si="4"/>
        <v>0.54400000000000004</v>
      </c>
      <c r="F77" s="169"/>
      <c r="G77" s="169"/>
      <c r="H77" s="169"/>
      <c r="I77" s="169"/>
      <c r="J77" s="169"/>
      <c r="K77" s="169"/>
      <c r="L77" s="146"/>
      <c r="M77" s="146"/>
    </row>
    <row r="78" spans="2:21" ht="11.1" customHeight="1">
      <c r="B78" s="158">
        <v>69</v>
      </c>
      <c r="C78" s="199">
        <f>COUNTIF(③得点合計!$T$6:$T$45,"=69")</f>
        <v>0</v>
      </c>
      <c r="D78" s="200">
        <f t="shared" si="3"/>
        <v>0</v>
      </c>
      <c r="E78" s="159">
        <f t="shared" si="4"/>
        <v>0.55200000000000005</v>
      </c>
      <c r="F78" s="169"/>
      <c r="G78" s="169"/>
      <c r="H78" s="169"/>
      <c r="I78" s="169"/>
      <c r="J78" s="169"/>
      <c r="K78" s="169"/>
      <c r="L78" s="146"/>
      <c r="M78" s="146"/>
    </row>
    <row r="79" spans="2:21" ht="11.1" customHeight="1">
      <c r="B79" s="158">
        <v>70</v>
      </c>
      <c r="C79" s="199">
        <f>COUNTIF(③得点合計!$T$6:$T$45,"=70")</f>
        <v>0</v>
      </c>
      <c r="D79" s="200">
        <f t="shared" si="3"/>
        <v>0</v>
      </c>
      <c r="E79" s="159">
        <f t="shared" si="4"/>
        <v>0.56000000000000005</v>
      </c>
      <c r="F79" s="169"/>
      <c r="G79" s="169"/>
      <c r="H79" s="169"/>
      <c r="I79" s="169"/>
      <c r="J79" s="169"/>
      <c r="K79" s="169"/>
      <c r="L79" s="146"/>
      <c r="M79" s="146"/>
    </row>
    <row r="80" spans="2:21" ht="11.1" customHeight="1">
      <c r="B80" s="164">
        <v>71</v>
      </c>
      <c r="C80" s="202">
        <f>COUNTIF(③得点合計!$T$6:$T$45,"=71")</f>
        <v>0</v>
      </c>
      <c r="D80" s="203">
        <f t="shared" si="3"/>
        <v>0</v>
      </c>
      <c r="E80" s="165">
        <f t="shared" si="4"/>
        <v>0.56799999999999995</v>
      </c>
      <c r="F80" s="169"/>
      <c r="G80" s="169"/>
      <c r="H80" s="169"/>
      <c r="I80" s="169"/>
      <c r="J80" s="169"/>
      <c r="K80" s="169"/>
      <c r="L80" s="146"/>
      <c r="M80" s="146"/>
    </row>
    <row r="81" spans="2:13" ht="11.1" customHeight="1">
      <c r="B81" s="158">
        <v>72</v>
      </c>
      <c r="C81" s="204">
        <f>COUNTIF(③得点合計!$T$6:$T$45,"=72")</f>
        <v>0</v>
      </c>
      <c r="D81" s="200">
        <f t="shared" si="3"/>
        <v>0</v>
      </c>
      <c r="E81" s="159">
        <f t="shared" si="4"/>
        <v>0.57599999999999996</v>
      </c>
      <c r="F81" s="169"/>
      <c r="G81" s="169"/>
      <c r="H81" s="169"/>
      <c r="I81" s="169"/>
      <c r="J81" s="169"/>
      <c r="K81" s="169"/>
      <c r="L81" s="146"/>
      <c r="M81" s="146"/>
    </row>
    <row r="82" spans="2:13" ht="11.1" customHeight="1">
      <c r="B82" s="158">
        <v>73</v>
      </c>
      <c r="C82" s="199">
        <f>COUNTIF(③得点合計!$T$6:$T$45,"=73")</f>
        <v>0</v>
      </c>
      <c r="D82" s="200">
        <f t="shared" si="3"/>
        <v>0</v>
      </c>
      <c r="E82" s="159">
        <f t="shared" si="4"/>
        <v>0.58399999999999996</v>
      </c>
      <c r="F82" s="169"/>
      <c r="G82" s="169"/>
      <c r="H82" s="169"/>
      <c r="I82" s="169"/>
      <c r="J82" s="169"/>
      <c r="K82" s="169"/>
      <c r="L82" s="146"/>
      <c r="M82" s="146"/>
    </row>
    <row r="83" spans="2:13" ht="11.1" customHeight="1" thickBot="1">
      <c r="B83" s="164">
        <v>74</v>
      </c>
      <c r="C83" s="353">
        <f>COUNTIF(③得点合計!$T$6:$T$45,"=74")</f>
        <v>0</v>
      </c>
      <c r="D83" s="203">
        <f t="shared" si="3"/>
        <v>0</v>
      </c>
      <c r="E83" s="165">
        <f t="shared" si="4"/>
        <v>0.59199999999999997</v>
      </c>
      <c r="F83" s="169"/>
      <c r="G83" s="169"/>
      <c r="H83" s="169"/>
      <c r="I83" s="169"/>
      <c r="J83" s="169"/>
      <c r="K83" s="169"/>
      <c r="L83" s="146"/>
      <c r="M83" s="146"/>
    </row>
    <row r="84" spans="2:13" ht="11.1" customHeight="1" thickBot="1">
      <c r="B84" s="354">
        <v>75</v>
      </c>
      <c r="C84" s="355">
        <f>COUNTIF(③得点合計!$T$6:$T$45,"=75")</f>
        <v>0</v>
      </c>
      <c r="D84" s="356">
        <f t="shared" si="3"/>
        <v>0</v>
      </c>
      <c r="E84" s="357">
        <f t="shared" si="4"/>
        <v>0.6</v>
      </c>
      <c r="F84" s="169"/>
      <c r="G84" s="169"/>
      <c r="H84" s="169"/>
      <c r="I84" s="169"/>
      <c r="J84" s="169"/>
      <c r="K84" s="169"/>
      <c r="L84" s="146"/>
      <c r="M84" s="146"/>
    </row>
    <row r="85" spans="2:13" ht="11.1" customHeight="1">
      <c r="B85" s="162">
        <v>76</v>
      </c>
      <c r="C85" s="314">
        <f>COUNTIF(③得点合計!$T$6:$T$45,"=76")</f>
        <v>0</v>
      </c>
      <c r="D85" s="201">
        <f t="shared" si="3"/>
        <v>0</v>
      </c>
      <c r="E85" s="163">
        <f t="shared" si="4"/>
        <v>0.60799999999999998</v>
      </c>
      <c r="F85" s="169"/>
      <c r="G85" s="169"/>
      <c r="H85" s="169"/>
      <c r="I85" s="169"/>
      <c r="J85" s="169"/>
      <c r="K85" s="169"/>
      <c r="L85" s="146"/>
      <c r="M85" s="146"/>
    </row>
    <row r="86" spans="2:13" ht="11.1" customHeight="1">
      <c r="B86" s="158">
        <v>77</v>
      </c>
      <c r="C86" s="199">
        <f>COUNTIF(③得点合計!$T$6:$T$45,"=77")</f>
        <v>0</v>
      </c>
      <c r="D86" s="200">
        <f t="shared" si="3"/>
        <v>0</v>
      </c>
      <c r="E86" s="159">
        <f t="shared" si="4"/>
        <v>0.61599999999999999</v>
      </c>
      <c r="F86" s="169"/>
      <c r="G86" s="169"/>
      <c r="H86" s="169"/>
      <c r="I86" s="169"/>
      <c r="J86" s="169"/>
      <c r="K86" s="169"/>
      <c r="L86" s="146"/>
      <c r="M86" s="146"/>
    </row>
    <row r="87" spans="2:13" ht="11.1" customHeight="1">
      <c r="B87" s="158">
        <v>78</v>
      </c>
      <c r="C87" s="199">
        <f>COUNTIF(③得点合計!$T$6:$T$45,"=78")</f>
        <v>0</v>
      </c>
      <c r="D87" s="200">
        <f t="shared" si="3"/>
        <v>0</v>
      </c>
      <c r="E87" s="159">
        <f t="shared" si="4"/>
        <v>0.624</v>
      </c>
      <c r="F87" s="169"/>
      <c r="G87" s="169"/>
      <c r="H87" s="169"/>
      <c r="I87" s="169"/>
      <c r="J87" s="169"/>
      <c r="K87" s="169"/>
      <c r="L87" s="146"/>
      <c r="M87" s="146"/>
    </row>
    <row r="88" spans="2:13" ht="11.1" customHeight="1">
      <c r="B88" s="158">
        <v>79</v>
      </c>
      <c r="C88" s="199">
        <f>COUNTIF(③得点合計!$T$6:$T$45,"=79")</f>
        <v>0</v>
      </c>
      <c r="D88" s="200">
        <f t="shared" si="3"/>
        <v>0</v>
      </c>
      <c r="E88" s="159">
        <f t="shared" si="4"/>
        <v>0.63200000000000001</v>
      </c>
      <c r="F88" s="169"/>
      <c r="G88" s="169"/>
      <c r="H88" s="169"/>
      <c r="I88" s="169"/>
      <c r="J88" s="169"/>
      <c r="K88" s="169"/>
      <c r="L88" s="146"/>
      <c r="M88" s="146"/>
    </row>
    <row r="89" spans="2:13" ht="11.1" customHeight="1">
      <c r="B89" s="158">
        <v>80</v>
      </c>
      <c r="C89" s="199">
        <f>COUNTIF(③得点合計!$T$6:$T$45,"=80")</f>
        <v>0</v>
      </c>
      <c r="D89" s="200">
        <f t="shared" si="3"/>
        <v>0</v>
      </c>
      <c r="E89" s="159">
        <f t="shared" si="4"/>
        <v>0.64</v>
      </c>
      <c r="F89" s="169"/>
      <c r="G89" s="169"/>
      <c r="H89" s="169"/>
      <c r="I89" s="169"/>
      <c r="J89" s="169"/>
      <c r="K89" s="169"/>
      <c r="L89" s="146"/>
      <c r="M89" s="146"/>
    </row>
    <row r="90" spans="2:13" ht="11.1" customHeight="1">
      <c r="B90" s="158">
        <v>81</v>
      </c>
      <c r="C90" s="199">
        <f>COUNTIF(③得点合計!$T$6:$T$45,"=81")</f>
        <v>0</v>
      </c>
      <c r="D90" s="200">
        <f t="shared" si="3"/>
        <v>0</v>
      </c>
      <c r="E90" s="159">
        <f t="shared" si="4"/>
        <v>0.64800000000000002</v>
      </c>
      <c r="F90" s="169"/>
      <c r="G90" s="169"/>
      <c r="H90" s="169"/>
      <c r="I90" s="169"/>
      <c r="J90" s="169"/>
      <c r="K90" s="169"/>
      <c r="L90" s="146"/>
      <c r="M90" s="146"/>
    </row>
    <row r="91" spans="2:13" ht="11.1" customHeight="1">
      <c r="B91" s="158">
        <v>82</v>
      </c>
      <c r="C91" s="199">
        <f>COUNTIF(③得点合計!$T$6:$T$45,"=82")</f>
        <v>0</v>
      </c>
      <c r="D91" s="200">
        <f t="shared" si="3"/>
        <v>0</v>
      </c>
      <c r="E91" s="159">
        <f t="shared" si="4"/>
        <v>0.65600000000000003</v>
      </c>
      <c r="F91" s="169"/>
      <c r="G91" s="169"/>
      <c r="H91" s="169"/>
      <c r="I91" s="169"/>
      <c r="J91" s="169"/>
      <c r="K91" s="169"/>
      <c r="L91" s="146"/>
      <c r="M91" s="146"/>
    </row>
    <row r="92" spans="2:13" ht="11.1" customHeight="1">
      <c r="B92" s="158">
        <v>83</v>
      </c>
      <c r="C92" s="199">
        <f>COUNTIF(③得点合計!$T$6:$T$45,"=83")</f>
        <v>0</v>
      </c>
      <c r="D92" s="200">
        <f t="shared" si="3"/>
        <v>0</v>
      </c>
      <c r="E92" s="159">
        <f t="shared" si="4"/>
        <v>0.66400000000000003</v>
      </c>
      <c r="F92" s="169"/>
      <c r="G92" s="169"/>
      <c r="H92" s="169"/>
      <c r="I92" s="169"/>
      <c r="J92" s="169"/>
      <c r="K92" s="169"/>
      <c r="L92" s="146"/>
      <c r="M92" s="146"/>
    </row>
    <row r="93" spans="2:13" ht="11.1" customHeight="1">
      <c r="B93" s="158">
        <v>84</v>
      </c>
      <c r="C93" s="199">
        <f>COUNTIF(③得点合計!$T$6:$T$45,"=84")</f>
        <v>0</v>
      </c>
      <c r="D93" s="200">
        <f t="shared" si="3"/>
        <v>0</v>
      </c>
      <c r="E93" s="159">
        <f t="shared" si="4"/>
        <v>0.67200000000000004</v>
      </c>
      <c r="F93" s="169"/>
      <c r="G93" s="169"/>
      <c r="H93" s="169"/>
      <c r="I93" s="169"/>
      <c r="J93" s="169"/>
      <c r="K93" s="169"/>
      <c r="L93" s="146"/>
      <c r="M93" s="146"/>
    </row>
    <row r="94" spans="2:13" ht="11.1" customHeight="1">
      <c r="B94" s="158">
        <v>85</v>
      </c>
      <c r="C94" s="199">
        <f>COUNTIF(③得点合計!$T$6:$T$45,"=85")</f>
        <v>0</v>
      </c>
      <c r="D94" s="200">
        <f t="shared" si="3"/>
        <v>0</v>
      </c>
      <c r="E94" s="159">
        <f t="shared" si="4"/>
        <v>0.68</v>
      </c>
      <c r="F94" s="169"/>
      <c r="G94" s="169"/>
      <c r="H94" s="169"/>
      <c r="I94" s="169"/>
      <c r="J94" s="169"/>
      <c r="K94" s="169"/>
      <c r="L94" s="146"/>
      <c r="M94" s="146"/>
    </row>
    <row r="95" spans="2:13" ht="11.1" customHeight="1">
      <c r="B95" s="158">
        <v>86</v>
      </c>
      <c r="C95" s="199">
        <f>COUNTIF(③得点合計!$T$6:$T$45,"=86")</f>
        <v>0</v>
      </c>
      <c r="D95" s="200">
        <f t="shared" si="3"/>
        <v>0</v>
      </c>
      <c r="E95" s="159">
        <f t="shared" si="4"/>
        <v>0.68799999999999994</v>
      </c>
      <c r="F95" s="169"/>
      <c r="G95" s="169"/>
      <c r="H95" s="169"/>
      <c r="I95" s="169"/>
      <c r="J95" s="169"/>
      <c r="K95" s="169"/>
      <c r="L95" s="146"/>
      <c r="M95" s="146"/>
    </row>
    <row r="96" spans="2:13" ht="11.1" customHeight="1">
      <c r="B96" s="158">
        <v>87</v>
      </c>
      <c r="C96" s="199">
        <f>COUNTIF(③得点合計!$T$6:$T$45,"=87")</f>
        <v>0</v>
      </c>
      <c r="D96" s="200">
        <f t="shared" si="3"/>
        <v>0</v>
      </c>
      <c r="E96" s="159">
        <f t="shared" si="4"/>
        <v>0.69599999999999995</v>
      </c>
      <c r="F96" s="169"/>
      <c r="G96" s="169"/>
      <c r="H96" s="169"/>
      <c r="I96" s="169"/>
      <c r="J96" s="169"/>
      <c r="K96" s="169"/>
      <c r="L96" s="146"/>
      <c r="M96" s="146"/>
    </row>
    <row r="97" spans="2:13" ht="11.1" customHeight="1">
      <c r="B97" s="158">
        <v>88</v>
      </c>
      <c r="C97" s="199">
        <f>COUNTIF(③得点合計!$T$6:$T$45,"=88")</f>
        <v>0</v>
      </c>
      <c r="D97" s="200">
        <f t="shared" si="3"/>
        <v>0</v>
      </c>
      <c r="E97" s="159">
        <f t="shared" si="4"/>
        <v>0.70399999999999996</v>
      </c>
      <c r="F97" s="169"/>
      <c r="G97" s="169"/>
      <c r="H97" s="169"/>
      <c r="I97" s="169"/>
      <c r="J97" s="169"/>
      <c r="K97" s="169"/>
      <c r="L97" s="146"/>
      <c r="M97" s="146"/>
    </row>
    <row r="98" spans="2:13" ht="11.1" customHeight="1">
      <c r="B98" s="158">
        <v>89</v>
      </c>
      <c r="C98" s="199">
        <f>COUNTIF(③得点合計!$T$6:$T$45,"=89")</f>
        <v>0</v>
      </c>
      <c r="D98" s="200">
        <f t="shared" si="3"/>
        <v>0</v>
      </c>
      <c r="E98" s="159">
        <f t="shared" si="4"/>
        <v>0.71199999999999997</v>
      </c>
      <c r="F98" s="169"/>
      <c r="G98" s="169"/>
      <c r="H98" s="169"/>
      <c r="I98" s="169"/>
      <c r="J98" s="169"/>
      <c r="K98" s="169"/>
      <c r="L98" s="146"/>
      <c r="M98" s="146"/>
    </row>
    <row r="99" spans="2:13" ht="11.1" customHeight="1">
      <c r="B99" s="158">
        <v>90</v>
      </c>
      <c r="C99" s="199">
        <f>COUNTIF(③得点合計!$T$6:$T$45,"=90")</f>
        <v>0</v>
      </c>
      <c r="D99" s="200">
        <f t="shared" si="3"/>
        <v>0</v>
      </c>
      <c r="E99" s="159">
        <f t="shared" si="4"/>
        <v>0.72</v>
      </c>
      <c r="F99" s="169"/>
      <c r="G99" s="169"/>
      <c r="H99" s="169"/>
      <c r="I99" s="169"/>
      <c r="J99" s="169"/>
      <c r="K99" s="169"/>
      <c r="L99" s="146"/>
      <c r="M99" s="146"/>
    </row>
    <row r="100" spans="2:13" ht="11.1" customHeight="1">
      <c r="B100" s="158">
        <v>91</v>
      </c>
      <c r="C100" s="199">
        <f>COUNTIF(③得点合計!$T$6:$T$45,"=91")</f>
        <v>0</v>
      </c>
      <c r="D100" s="200">
        <f t="shared" si="3"/>
        <v>0</v>
      </c>
      <c r="E100" s="159">
        <f t="shared" si="4"/>
        <v>0.72799999999999998</v>
      </c>
      <c r="F100" s="169"/>
      <c r="G100" s="169"/>
      <c r="H100" s="169"/>
      <c r="I100" s="169"/>
      <c r="J100" s="169"/>
      <c r="K100" s="169"/>
      <c r="L100" s="146"/>
      <c r="M100" s="146"/>
    </row>
    <row r="101" spans="2:13" ht="11.1" customHeight="1">
      <c r="B101" s="158">
        <v>92</v>
      </c>
      <c r="C101" s="199">
        <f>COUNTIF(③得点合計!$T$6:$T$45,"=92")</f>
        <v>0</v>
      </c>
      <c r="D101" s="200">
        <f t="shared" si="3"/>
        <v>0</v>
      </c>
      <c r="E101" s="159">
        <f t="shared" si="4"/>
        <v>0.73599999999999999</v>
      </c>
      <c r="F101" s="169"/>
      <c r="G101" s="169"/>
      <c r="H101" s="169"/>
      <c r="I101" s="169"/>
      <c r="J101" s="169"/>
      <c r="K101" s="169"/>
      <c r="L101" s="146"/>
      <c r="M101" s="146"/>
    </row>
    <row r="102" spans="2:13" ht="11.1" customHeight="1">
      <c r="B102" s="158">
        <v>93</v>
      </c>
      <c r="C102" s="199">
        <f>COUNTIF(③得点合計!$T$6:$T$45,"=93")</f>
        <v>0</v>
      </c>
      <c r="D102" s="200">
        <f t="shared" ref="D102:D129" si="5">SUM(C102:C102)</f>
        <v>0</v>
      </c>
      <c r="E102" s="159">
        <f t="shared" si="4"/>
        <v>0.74399999999999999</v>
      </c>
      <c r="F102" s="169"/>
      <c r="G102" s="169"/>
      <c r="H102" s="169"/>
      <c r="I102" s="169"/>
      <c r="J102" s="169"/>
      <c r="K102" s="169"/>
      <c r="L102" s="146"/>
      <c r="M102" s="146"/>
    </row>
    <row r="103" spans="2:13" ht="11.1" customHeight="1">
      <c r="B103" s="158">
        <v>94</v>
      </c>
      <c r="C103" s="199">
        <f>COUNTIF(③得点合計!$T$6:$T$45,"=94")</f>
        <v>0</v>
      </c>
      <c r="D103" s="200">
        <f t="shared" si="5"/>
        <v>0</v>
      </c>
      <c r="E103" s="159">
        <f t="shared" si="4"/>
        <v>0.752</v>
      </c>
      <c r="F103" s="169"/>
      <c r="G103" s="169"/>
      <c r="H103" s="169"/>
      <c r="I103" s="169"/>
      <c r="J103" s="169"/>
      <c r="K103" s="169"/>
      <c r="L103" s="146"/>
      <c r="M103" s="146"/>
    </row>
    <row r="104" spans="2:13" ht="11.1" customHeight="1">
      <c r="B104" s="158">
        <v>95</v>
      </c>
      <c r="C104" s="199">
        <f>COUNTIF(③得点合計!$T$6:$T$45,"=95")</f>
        <v>0</v>
      </c>
      <c r="D104" s="200">
        <f t="shared" si="5"/>
        <v>0</v>
      </c>
      <c r="E104" s="159">
        <f t="shared" si="4"/>
        <v>0.76</v>
      </c>
      <c r="F104" s="169"/>
      <c r="G104" s="169"/>
      <c r="H104" s="169"/>
      <c r="I104" s="169"/>
      <c r="J104" s="169"/>
      <c r="K104" s="169"/>
      <c r="L104" s="146"/>
      <c r="M104" s="146"/>
    </row>
    <row r="105" spans="2:13" ht="11.1" customHeight="1">
      <c r="B105" s="158">
        <v>96</v>
      </c>
      <c r="C105" s="199">
        <f>COUNTIF(③得点合計!$T$6:$T$45,"=96")</f>
        <v>0</v>
      </c>
      <c r="D105" s="200">
        <f t="shared" si="5"/>
        <v>0</v>
      </c>
      <c r="E105" s="159">
        <f t="shared" si="4"/>
        <v>0.76800000000000002</v>
      </c>
      <c r="F105" s="169"/>
      <c r="G105" s="169"/>
      <c r="H105" s="169"/>
      <c r="I105" s="169"/>
      <c r="J105" s="169"/>
      <c r="K105" s="169"/>
      <c r="L105" s="146"/>
      <c r="M105" s="146"/>
    </row>
    <row r="106" spans="2:13" ht="11.1" customHeight="1">
      <c r="B106" s="158">
        <v>97</v>
      </c>
      <c r="C106" s="199">
        <f>COUNTIF(③得点合計!$T$6:$T$45,"=97")</f>
        <v>0</v>
      </c>
      <c r="D106" s="200">
        <f t="shared" si="5"/>
        <v>0</v>
      </c>
      <c r="E106" s="159">
        <f t="shared" si="4"/>
        <v>0.77600000000000002</v>
      </c>
      <c r="F106" s="169"/>
      <c r="G106" s="169"/>
      <c r="H106" s="169"/>
      <c r="I106" s="169"/>
      <c r="J106" s="169"/>
      <c r="K106" s="169"/>
      <c r="L106" s="146"/>
      <c r="M106" s="146"/>
    </row>
    <row r="107" spans="2:13" ht="11.1" customHeight="1">
      <c r="B107" s="158">
        <v>98</v>
      </c>
      <c r="C107" s="199">
        <f>COUNTIF(③得点合計!$T$6:$T$45,"=98")</f>
        <v>0</v>
      </c>
      <c r="D107" s="200">
        <f t="shared" si="5"/>
        <v>0</v>
      </c>
      <c r="E107" s="159">
        <f t="shared" si="4"/>
        <v>0.78400000000000003</v>
      </c>
      <c r="F107" s="169"/>
      <c r="G107" s="169"/>
      <c r="H107" s="169"/>
      <c r="I107" s="169"/>
      <c r="J107" s="169"/>
      <c r="K107" s="169"/>
      <c r="L107" s="146"/>
      <c r="M107" s="146"/>
    </row>
    <row r="108" spans="2:13" ht="11.1" customHeight="1">
      <c r="B108" s="158">
        <v>99</v>
      </c>
      <c r="C108" s="199">
        <f>COUNTIF(③得点合計!$T$6:$T$45,"=99")</f>
        <v>0</v>
      </c>
      <c r="D108" s="200">
        <f t="shared" si="5"/>
        <v>0</v>
      </c>
      <c r="E108" s="159">
        <f t="shared" si="4"/>
        <v>0.79200000000000004</v>
      </c>
      <c r="F108" s="169"/>
      <c r="G108" s="169"/>
      <c r="H108" s="169"/>
      <c r="I108" s="169"/>
      <c r="J108" s="169"/>
      <c r="K108" s="169"/>
      <c r="L108" s="146"/>
      <c r="M108" s="146"/>
    </row>
    <row r="109" spans="2:13" ht="11.1" customHeight="1">
      <c r="B109" s="158">
        <v>100</v>
      </c>
      <c r="C109" s="199">
        <f>COUNTIF(③得点合計!$T$6:$T$45,"=100")</f>
        <v>0</v>
      </c>
      <c r="D109" s="200">
        <f t="shared" si="5"/>
        <v>0</v>
      </c>
      <c r="E109" s="159">
        <f t="shared" si="4"/>
        <v>0.8</v>
      </c>
      <c r="F109" s="169"/>
      <c r="G109" s="169"/>
      <c r="H109" s="169"/>
      <c r="I109" s="169"/>
      <c r="J109" s="169"/>
      <c r="K109" s="169"/>
      <c r="L109" s="146"/>
      <c r="M109" s="146"/>
    </row>
    <row r="110" spans="2:13" ht="11.1" customHeight="1">
      <c r="B110" s="158">
        <v>101</v>
      </c>
      <c r="C110" s="199">
        <f>COUNTIF(③得点合計!$T$6:$T$45,"=101")</f>
        <v>0</v>
      </c>
      <c r="D110" s="200">
        <f t="shared" si="5"/>
        <v>0</v>
      </c>
      <c r="E110" s="159">
        <f t="shared" si="4"/>
        <v>0.80800000000000005</v>
      </c>
      <c r="F110" s="169"/>
      <c r="G110" s="169"/>
      <c r="H110" s="169"/>
      <c r="I110" s="169"/>
      <c r="J110" s="169"/>
      <c r="K110" s="169"/>
      <c r="L110" s="146"/>
      <c r="M110" s="146"/>
    </row>
    <row r="111" spans="2:13" ht="11.1" customHeight="1">
      <c r="B111" s="158">
        <v>102</v>
      </c>
      <c r="C111" s="199">
        <f>COUNTIF(③得点合計!$T$6:$T$45,"=102")</f>
        <v>0</v>
      </c>
      <c r="D111" s="200">
        <f t="shared" si="5"/>
        <v>0</v>
      </c>
      <c r="E111" s="159">
        <f t="shared" si="4"/>
        <v>0.81599999999999995</v>
      </c>
      <c r="F111" s="169"/>
      <c r="G111" s="169"/>
      <c r="H111" s="169"/>
      <c r="I111" s="169"/>
      <c r="J111" s="169"/>
      <c r="K111" s="169"/>
      <c r="L111" s="146"/>
      <c r="M111" s="146"/>
    </row>
    <row r="112" spans="2:13" ht="11.1" customHeight="1">
      <c r="B112" s="158">
        <v>103</v>
      </c>
      <c r="C112" s="199">
        <f>COUNTIF(③得点合計!$T$6:$T$45,"=103")</f>
        <v>0</v>
      </c>
      <c r="D112" s="200">
        <f t="shared" si="5"/>
        <v>0</v>
      </c>
      <c r="E112" s="159">
        <f t="shared" si="4"/>
        <v>0.82399999999999995</v>
      </c>
      <c r="F112" s="169"/>
      <c r="G112" s="169"/>
      <c r="H112" s="169"/>
      <c r="I112" s="169"/>
      <c r="J112" s="169"/>
      <c r="K112" s="169"/>
      <c r="L112" s="146"/>
      <c r="M112" s="146"/>
    </row>
    <row r="113" spans="2:13" ht="11.1" customHeight="1">
      <c r="B113" s="158">
        <v>104</v>
      </c>
      <c r="C113" s="199">
        <f>COUNTIF(③得点合計!$T$6:$T$45,"=104")</f>
        <v>0</v>
      </c>
      <c r="D113" s="200">
        <f t="shared" si="5"/>
        <v>0</v>
      </c>
      <c r="E113" s="159">
        <f t="shared" si="4"/>
        <v>0.83199999999999996</v>
      </c>
      <c r="F113" s="169"/>
      <c r="G113" s="169"/>
      <c r="H113" s="169"/>
      <c r="I113" s="169"/>
      <c r="J113" s="169"/>
      <c r="K113" s="169"/>
      <c r="L113" s="146"/>
      <c r="M113" s="146"/>
    </row>
    <row r="114" spans="2:13" ht="11.1" customHeight="1">
      <c r="B114" s="158">
        <v>105</v>
      </c>
      <c r="C114" s="199">
        <f>COUNTIF(③得点合計!$T$6:$T$45,"=105")</f>
        <v>0</v>
      </c>
      <c r="D114" s="200">
        <f t="shared" si="5"/>
        <v>0</v>
      </c>
      <c r="E114" s="159">
        <f t="shared" si="4"/>
        <v>0.84</v>
      </c>
      <c r="F114" s="169"/>
      <c r="G114" s="169"/>
      <c r="H114" s="169"/>
      <c r="I114" s="169"/>
      <c r="J114" s="169"/>
      <c r="K114" s="169"/>
      <c r="L114" s="146"/>
      <c r="M114" s="146"/>
    </row>
    <row r="115" spans="2:13" ht="11.1" customHeight="1">
      <c r="B115" s="158">
        <v>106</v>
      </c>
      <c r="C115" s="199">
        <f>COUNTIF(③得点合計!$T$6:$T$45,"=106")</f>
        <v>0</v>
      </c>
      <c r="D115" s="200">
        <f t="shared" si="5"/>
        <v>0</v>
      </c>
      <c r="E115" s="159">
        <f t="shared" si="4"/>
        <v>0.84799999999999998</v>
      </c>
      <c r="F115" s="169"/>
      <c r="G115" s="169"/>
      <c r="H115" s="169"/>
      <c r="I115" s="169"/>
      <c r="J115" s="169"/>
      <c r="K115" s="169"/>
      <c r="L115" s="146"/>
      <c r="M115" s="146"/>
    </row>
    <row r="116" spans="2:13" ht="11.1" customHeight="1">
      <c r="B116" s="158">
        <v>107</v>
      </c>
      <c r="C116" s="199">
        <f>COUNTIF(③得点合計!$T$6:$T$45,"=107")</f>
        <v>0</v>
      </c>
      <c r="D116" s="200">
        <f t="shared" si="5"/>
        <v>0</v>
      </c>
      <c r="E116" s="159">
        <f t="shared" si="4"/>
        <v>0.85599999999999998</v>
      </c>
      <c r="F116" s="169"/>
      <c r="G116" s="169"/>
      <c r="H116" s="169"/>
      <c r="I116" s="169"/>
      <c r="J116" s="169"/>
      <c r="K116" s="169"/>
      <c r="L116" s="146"/>
      <c r="M116" s="146"/>
    </row>
    <row r="117" spans="2:13" ht="11.1" customHeight="1">
      <c r="B117" s="158">
        <v>108</v>
      </c>
      <c r="C117" s="199">
        <f>COUNTIF(③得点合計!$T$6:$T$45,"=108")</f>
        <v>0</v>
      </c>
      <c r="D117" s="200">
        <f t="shared" si="5"/>
        <v>0</v>
      </c>
      <c r="E117" s="159">
        <f t="shared" si="4"/>
        <v>0.86399999999999999</v>
      </c>
      <c r="F117" s="169"/>
      <c r="G117" s="169"/>
      <c r="H117" s="169"/>
      <c r="I117" s="169"/>
      <c r="J117" s="169"/>
      <c r="K117" s="169"/>
      <c r="L117" s="146"/>
      <c r="M117" s="146"/>
    </row>
    <row r="118" spans="2:13" ht="11.1" customHeight="1">
      <c r="B118" s="158">
        <v>109</v>
      </c>
      <c r="C118" s="199">
        <f>COUNTIF(③得点合計!$T$6:$T$45,"=109")</f>
        <v>0</v>
      </c>
      <c r="D118" s="200">
        <f t="shared" si="5"/>
        <v>0</v>
      </c>
      <c r="E118" s="159">
        <f t="shared" si="4"/>
        <v>0.872</v>
      </c>
      <c r="F118" s="169"/>
      <c r="G118" s="169"/>
      <c r="H118" s="169"/>
      <c r="I118" s="169"/>
      <c r="J118" s="169"/>
      <c r="K118" s="169"/>
      <c r="L118" s="146"/>
      <c r="M118" s="146"/>
    </row>
    <row r="119" spans="2:13" ht="11.1" customHeight="1">
      <c r="B119" s="158">
        <v>110</v>
      </c>
      <c r="C119" s="199">
        <f>COUNTIF(③得点合計!$T$6:$T$45,"=110")</f>
        <v>0</v>
      </c>
      <c r="D119" s="200">
        <f t="shared" si="5"/>
        <v>0</v>
      </c>
      <c r="E119" s="159">
        <f t="shared" si="4"/>
        <v>0.88</v>
      </c>
      <c r="F119" s="169"/>
      <c r="G119" s="169"/>
      <c r="H119" s="169"/>
      <c r="I119" s="169"/>
      <c r="J119" s="169"/>
      <c r="K119" s="169"/>
      <c r="L119" s="146"/>
      <c r="M119" s="146"/>
    </row>
    <row r="120" spans="2:13" ht="11.1" customHeight="1">
      <c r="B120" s="158">
        <v>111</v>
      </c>
      <c r="C120" s="199">
        <f>COUNTIF(③得点合計!$T$6:$T$427,"=111")</f>
        <v>0</v>
      </c>
      <c r="D120" s="200">
        <f t="shared" si="5"/>
        <v>0</v>
      </c>
      <c r="E120" s="159">
        <f t="shared" si="4"/>
        <v>0.88800000000000001</v>
      </c>
      <c r="F120" s="169"/>
      <c r="G120" s="169"/>
      <c r="H120" s="169"/>
      <c r="I120" s="169"/>
      <c r="J120" s="169"/>
      <c r="K120" s="169"/>
      <c r="L120" s="146"/>
      <c r="M120" s="146"/>
    </row>
    <row r="121" spans="2:13" ht="11.1" customHeight="1">
      <c r="B121" s="158">
        <v>112</v>
      </c>
      <c r="C121" s="199">
        <f>COUNTIF(③得点合計!$T$6:$T$45,"=112")</f>
        <v>0</v>
      </c>
      <c r="D121" s="200">
        <f t="shared" si="5"/>
        <v>0</v>
      </c>
      <c r="E121" s="159">
        <f t="shared" si="4"/>
        <v>0.89600000000000002</v>
      </c>
      <c r="F121" s="169"/>
      <c r="G121" s="169"/>
      <c r="H121" s="169"/>
      <c r="I121" s="169"/>
      <c r="J121" s="169"/>
      <c r="K121" s="169"/>
      <c r="L121" s="146"/>
      <c r="M121" s="146"/>
    </row>
    <row r="122" spans="2:13" ht="11.1" customHeight="1">
      <c r="B122" s="158">
        <v>113</v>
      </c>
      <c r="C122" s="199">
        <f>COUNTIF(③得点合計!$T$6:$T$45,"=113")</f>
        <v>0</v>
      </c>
      <c r="D122" s="200">
        <f t="shared" si="5"/>
        <v>0</v>
      </c>
      <c r="E122" s="159">
        <f t="shared" si="4"/>
        <v>0.90400000000000003</v>
      </c>
      <c r="F122" s="169"/>
      <c r="G122" s="169"/>
      <c r="H122" s="169"/>
      <c r="I122" s="169"/>
      <c r="J122" s="169"/>
      <c r="K122" s="169"/>
      <c r="L122" s="146"/>
      <c r="M122" s="146"/>
    </row>
    <row r="123" spans="2:13" ht="11.1" customHeight="1">
      <c r="B123" s="158">
        <v>114</v>
      </c>
      <c r="C123" s="199">
        <f>COUNTIF(③得点合計!$T$6:$T$45,"=114")</f>
        <v>0</v>
      </c>
      <c r="D123" s="200">
        <f t="shared" si="5"/>
        <v>0</v>
      </c>
      <c r="E123" s="159">
        <f t="shared" si="4"/>
        <v>0.91200000000000003</v>
      </c>
      <c r="F123" s="169"/>
      <c r="G123" s="169"/>
      <c r="H123" s="169"/>
      <c r="I123" s="169"/>
      <c r="J123" s="169"/>
      <c r="K123" s="169"/>
      <c r="L123" s="146"/>
      <c r="M123" s="146"/>
    </row>
    <row r="124" spans="2:13" ht="11.1" customHeight="1">
      <c r="B124" s="158">
        <v>115</v>
      </c>
      <c r="C124" s="199">
        <f>COUNTIF(③得点合計!$T$6:$T$45,"=115")</f>
        <v>0</v>
      </c>
      <c r="D124" s="200">
        <f t="shared" si="5"/>
        <v>0</v>
      </c>
      <c r="E124" s="159">
        <f t="shared" si="4"/>
        <v>0.92</v>
      </c>
      <c r="F124" s="169"/>
      <c r="G124" s="169"/>
      <c r="H124" s="169"/>
      <c r="I124" s="169"/>
      <c r="J124" s="169"/>
      <c r="K124" s="169"/>
      <c r="L124" s="146"/>
      <c r="M124" s="146"/>
    </row>
    <row r="125" spans="2:13" ht="11.1" customHeight="1">
      <c r="B125" s="158">
        <v>116</v>
      </c>
      <c r="C125" s="199">
        <f>COUNTIF(③得点合計!$T$6:$T$45,"=116")</f>
        <v>0</v>
      </c>
      <c r="D125" s="200">
        <f t="shared" si="5"/>
        <v>0</v>
      </c>
      <c r="E125" s="159">
        <f t="shared" si="4"/>
        <v>0.92800000000000005</v>
      </c>
      <c r="F125" s="169"/>
      <c r="G125" s="169"/>
      <c r="H125" s="169"/>
      <c r="I125" s="169"/>
      <c r="J125" s="169"/>
      <c r="K125" s="169"/>
      <c r="L125" s="146"/>
      <c r="M125" s="146"/>
    </row>
    <row r="126" spans="2:13" ht="11.1" customHeight="1">
      <c r="B126" s="158">
        <v>117</v>
      </c>
      <c r="C126" s="199">
        <f>COUNTIF(③得点合計!$T$6:$T$45,"=117")</f>
        <v>0</v>
      </c>
      <c r="D126" s="200">
        <f t="shared" si="5"/>
        <v>0</v>
      </c>
      <c r="E126" s="159">
        <f t="shared" si="4"/>
        <v>0.93600000000000005</v>
      </c>
      <c r="F126" s="169"/>
      <c r="G126" s="169"/>
      <c r="H126" s="169"/>
      <c r="I126" s="169"/>
      <c r="J126" s="169"/>
      <c r="K126" s="169"/>
      <c r="L126" s="146"/>
      <c r="M126" s="146"/>
    </row>
    <row r="127" spans="2:13" ht="11.1" customHeight="1">
      <c r="B127" s="158">
        <v>118</v>
      </c>
      <c r="C127" s="199">
        <f>COUNTIF(③得点合計!$T$6:$T$45,"=118")</f>
        <v>0</v>
      </c>
      <c r="D127" s="200">
        <f t="shared" si="5"/>
        <v>0</v>
      </c>
      <c r="E127" s="159">
        <f t="shared" si="4"/>
        <v>0.94399999999999995</v>
      </c>
      <c r="F127" s="169"/>
      <c r="G127" s="169"/>
      <c r="H127" s="169"/>
      <c r="I127" s="169"/>
      <c r="J127" s="169"/>
      <c r="K127" s="169"/>
      <c r="L127" s="146"/>
      <c r="M127" s="146"/>
    </row>
    <row r="128" spans="2:13" ht="11.1" customHeight="1">
      <c r="B128" s="158">
        <v>119</v>
      </c>
      <c r="C128" s="199">
        <f>COUNTIF(③得点合計!$T$6:$T$45,"=119")</f>
        <v>0</v>
      </c>
      <c r="D128" s="200">
        <f t="shared" si="5"/>
        <v>0</v>
      </c>
      <c r="E128" s="159">
        <f t="shared" si="4"/>
        <v>0.95199999999999996</v>
      </c>
      <c r="F128" s="169"/>
      <c r="G128" s="169"/>
      <c r="H128" s="169"/>
      <c r="I128" s="169"/>
      <c r="J128" s="169"/>
      <c r="K128" s="169"/>
      <c r="L128" s="146"/>
      <c r="M128" s="146"/>
    </row>
    <row r="129" spans="2:13" ht="11.1" customHeight="1">
      <c r="B129" s="158">
        <v>120</v>
      </c>
      <c r="C129" s="204">
        <f>COUNTIF(③得点合計!$T$6:$T$45,"=120")</f>
        <v>0</v>
      </c>
      <c r="D129" s="200">
        <f t="shared" si="5"/>
        <v>0</v>
      </c>
      <c r="E129" s="159">
        <f t="shared" si="4"/>
        <v>0.96</v>
      </c>
      <c r="F129" s="169"/>
      <c r="G129" s="169"/>
      <c r="H129" s="169"/>
      <c r="I129" s="169"/>
      <c r="J129" s="169"/>
      <c r="K129" s="169"/>
      <c r="L129" s="146"/>
      <c r="M129" s="146"/>
    </row>
    <row r="130" spans="2:13" ht="11.1" customHeight="1">
      <c r="B130" s="158">
        <v>121</v>
      </c>
      <c r="C130" s="204">
        <f>COUNTIF(③得点合計!$T$6:$T$45,"=121")</f>
        <v>0</v>
      </c>
      <c r="D130" s="200">
        <f>SUM(C130:C130)</f>
        <v>0</v>
      </c>
      <c r="E130" s="159">
        <f t="shared" si="4"/>
        <v>0.96799999999999997</v>
      </c>
      <c r="F130" s="169"/>
      <c r="G130" s="169"/>
      <c r="H130" s="169"/>
      <c r="I130" s="169"/>
      <c r="J130" s="169"/>
      <c r="K130" s="169"/>
      <c r="L130" s="146"/>
      <c r="M130" s="146"/>
    </row>
    <row r="131" spans="2:13" ht="11.1" customHeight="1">
      <c r="B131" s="158">
        <v>122</v>
      </c>
      <c r="C131" s="204">
        <f>COUNTIF(③得点合計!$T$6:$T$45,"=122")</f>
        <v>0</v>
      </c>
      <c r="D131" s="200">
        <f>SUM(C131:C131)</f>
        <v>0</v>
      </c>
      <c r="E131" s="159">
        <f t="shared" si="4"/>
        <v>0.97599999999999998</v>
      </c>
      <c r="F131" s="169"/>
      <c r="G131" s="169"/>
      <c r="H131" s="169"/>
      <c r="I131" s="169"/>
      <c r="J131" s="169"/>
      <c r="K131" s="169"/>
      <c r="L131" s="146"/>
      <c r="M131" s="146"/>
    </row>
    <row r="132" spans="2:13" ht="11.1" customHeight="1">
      <c r="B132" s="158">
        <v>123</v>
      </c>
      <c r="C132" s="204">
        <f>COUNTIF(③得点合計!$T$6:$T$45,"=123")</f>
        <v>0</v>
      </c>
      <c r="D132" s="200">
        <f>SUM(C132:C132)</f>
        <v>0</v>
      </c>
      <c r="E132" s="159">
        <f t="shared" si="4"/>
        <v>0.98399999999999999</v>
      </c>
      <c r="F132" s="169"/>
      <c r="G132" s="169"/>
      <c r="H132" s="169"/>
      <c r="I132" s="169"/>
      <c r="J132" s="169"/>
      <c r="K132" s="169"/>
      <c r="L132" s="146"/>
      <c r="M132" s="146"/>
    </row>
    <row r="133" spans="2:13" ht="11.1" customHeight="1">
      <c r="B133" s="158">
        <v>124</v>
      </c>
      <c r="C133" s="204">
        <f>COUNTIF(③得点合計!$T$6:$T$45,"=124")</f>
        <v>0</v>
      </c>
      <c r="D133" s="200">
        <f>SUM(C133:C133)</f>
        <v>0</v>
      </c>
      <c r="E133" s="159">
        <f t="shared" si="4"/>
        <v>0.99199999999999999</v>
      </c>
      <c r="F133" s="169"/>
      <c r="G133" s="169"/>
      <c r="H133" s="169"/>
      <c r="I133" s="169"/>
      <c r="J133" s="169"/>
      <c r="K133" s="169"/>
      <c r="L133" s="146"/>
      <c r="M133" s="146"/>
    </row>
    <row r="134" spans="2:13" ht="11.1" customHeight="1" thickBot="1">
      <c r="B134" s="160">
        <v>125</v>
      </c>
      <c r="C134" s="204">
        <f>COUNTIF(③得点合計!$T$6:$T$45,"=125")</f>
        <v>0</v>
      </c>
      <c r="D134" s="200">
        <f>SUM(C134:C134)</f>
        <v>0</v>
      </c>
      <c r="E134" s="161">
        <f t="shared" si="4"/>
        <v>1</v>
      </c>
      <c r="F134" s="169"/>
      <c r="G134" s="169"/>
      <c r="H134" s="169"/>
      <c r="I134" s="169"/>
      <c r="J134" s="169"/>
      <c r="K134" s="169"/>
      <c r="L134" s="146"/>
      <c r="M134" s="146"/>
    </row>
    <row r="135" spans="2:13" ht="14.25" thickBot="1">
      <c r="B135" s="166" t="s">
        <v>7</v>
      </c>
      <c r="C135" s="167">
        <f>SUM(C10:C69)+SUM(C70:C134)</f>
        <v>0</v>
      </c>
      <c r="D135" s="167">
        <f>SUM(D10:D69)+SUM(D70:D134)</f>
        <v>0</v>
      </c>
      <c r="E135" s="168" t="s">
        <v>29</v>
      </c>
    </row>
    <row r="137" spans="2:13">
      <c r="K137" s="170"/>
    </row>
  </sheetData>
  <mergeCells count="16">
    <mergeCell ref="B8:B9"/>
    <mergeCell ref="E8:E9"/>
    <mergeCell ref="P73:U73"/>
    <mergeCell ref="C8:D8"/>
    <mergeCell ref="E1:J1"/>
    <mergeCell ref="A6:B6"/>
    <mergeCell ref="G5:H5"/>
    <mergeCell ref="G6:H6"/>
    <mergeCell ref="C6:E6"/>
    <mergeCell ref="C5:E5"/>
    <mergeCell ref="A3:B3"/>
    <mergeCell ref="A5:B5"/>
    <mergeCell ref="I3:K3"/>
    <mergeCell ref="F3:H3"/>
    <mergeCell ref="I6:K6"/>
    <mergeCell ref="I5:J5"/>
  </mergeCells>
  <phoneticPr fontId="2"/>
  <pageMargins left="0.70866141732283472" right="0.70866141732283472" top="0.59055118110236227" bottom="0.59055118110236227" header="0.31496062992125984" footer="0.31496062992125984"/>
  <pageSetup paperSize="9" scale="83" orientation="portrait" r:id="rId1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67"/>
  <sheetViews>
    <sheetView workbookViewId="0">
      <selection activeCell="F3" sqref="F3:I3"/>
    </sheetView>
  </sheetViews>
  <sheetFormatPr defaultColWidth="9" defaultRowHeight="13.5"/>
  <cols>
    <col min="1" max="1" width="2.625" style="172" customWidth="1"/>
    <col min="2" max="2" width="6.875" style="172" customWidth="1"/>
    <col min="3" max="3" width="5.125" style="172" customWidth="1"/>
    <col min="4" max="8" width="7.5" style="172" customWidth="1"/>
    <col min="9" max="12" width="9" style="172"/>
    <col min="13" max="16384" width="9" style="171"/>
  </cols>
  <sheetData>
    <row r="1" spans="1:13" ht="11.1" customHeight="1">
      <c r="B1" s="145"/>
      <c r="C1" s="145"/>
      <c r="D1" s="145"/>
      <c r="E1" s="276" t="str">
        <f>③得点合計!E1</f>
        <v>第３３回</v>
      </c>
      <c r="F1" s="471" t="s">
        <v>108</v>
      </c>
      <c r="G1" s="471"/>
      <c r="H1" s="471"/>
      <c r="I1" s="471"/>
      <c r="J1" s="471"/>
      <c r="K1" s="471"/>
      <c r="L1" s="471"/>
      <c r="M1" s="145"/>
    </row>
    <row r="2" spans="1:13" ht="11.1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1.1" customHeight="1">
      <c r="A3" s="472" t="s">
        <v>20</v>
      </c>
      <c r="B3" s="472"/>
      <c r="C3" s="472">
        <f>④調査その２!C3</f>
        <v>0</v>
      </c>
      <c r="D3" s="472"/>
      <c r="E3" s="148" t="s">
        <v>21</v>
      </c>
      <c r="F3" s="472" t="str">
        <f>④調査その２!F3</f>
        <v>　　　　　高等学校</v>
      </c>
      <c r="G3" s="472"/>
      <c r="H3" s="472"/>
      <c r="I3" s="472"/>
      <c r="J3" s="474" t="str">
        <f>④調査その２!I3</f>
        <v>高等学校（○専門・総合・普通）</v>
      </c>
      <c r="K3" s="474"/>
      <c r="L3" s="474"/>
      <c r="M3" s="151"/>
    </row>
    <row r="4" spans="1:13" ht="6" customHeigh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2"/>
    </row>
    <row r="5" spans="1:13" ht="11.1" customHeight="1">
      <c r="A5" s="534" t="s">
        <v>18</v>
      </c>
      <c r="B5" s="534"/>
      <c r="C5" s="472">
        <f>④調査その２!C5</f>
        <v>0</v>
      </c>
      <c r="D5" s="472"/>
      <c r="E5" s="472"/>
      <c r="F5" s="472"/>
      <c r="G5" s="151"/>
      <c r="H5" s="472" t="s">
        <v>22</v>
      </c>
      <c r="I5" s="472"/>
      <c r="J5" s="472">
        <f>④調査その２!I5</f>
        <v>0</v>
      </c>
      <c r="K5" s="472"/>
      <c r="L5" s="147" t="s">
        <v>23</v>
      </c>
      <c r="M5" s="170"/>
    </row>
    <row r="6" spans="1:13">
      <c r="A6" s="535" t="s">
        <v>19</v>
      </c>
      <c r="B6" s="535"/>
      <c r="C6" s="535"/>
      <c r="D6" s="533">
        <f>④調査その２!C6</f>
        <v>0</v>
      </c>
      <c r="E6" s="533"/>
      <c r="F6" s="533"/>
      <c r="G6" s="151"/>
      <c r="H6" s="533" t="s">
        <v>24</v>
      </c>
      <c r="I6" s="533"/>
      <c r="J6" s="538">
        <f>④調査その２!I6</f>
        <v>0</v>
      </c>
      <c r="K6" s="538"/>
      <c r="L6" s="538"/>
      <c r="M6" s="188"/>
    </row>
    <row r="7" spans="1:13" ht="4.5" customHeight="1" thickBot="1">
      <c r="A7" s="173"/>
      <c r="B7" s="173"/>
      <c r="C7" s="173"/>
      <c r="D7" s="173"/>
      <c r="E7" s="173"/>
      <c r="F7" s="173"/>
      <c r="G7" s="173"/>
      <c r="H7" s="173"/>
      <c r="J7" s="174"/>
      <c r="K7" s="174"/>
      <c r="L7" s="174"/>
    </row>
    <row r="8" spans="1:13" ht="14.1" customHeight="1">
      <c r="A8" s="510" t="s">
        <v>30</v>
      </c>
      <c r="B8" s="527" t="s">
        <v>31</v>
      </c>
      <c r="C8" s="543" t="s">
        <v>32</v>
      </c>
      <c r="D8" s="542" t="s">
        <v>33</v>
      </c>
      <c r="E8" s="542"/>
      <c r="F8" s="542"/>
      <c r="G8" s="542"/>
      <c r="H8" s="542"/>
      <c r="I8" s="542" t="s">
        <v>34</v>
      </c>
      <c r="J8" s="536" t="s">
        <v>35</v>
      </c>
      <c r="K8" s="536" t="s">
        <v>36</v>
      </c>
      <c r="L8" s="539" t="s">
        <v>37</v>
      </c>
    </row>
    <row r="9" spans="1:13" ht="14.1" customHeight="1" thickBot="1">
      <c r="A9" s="520"/>
      <c r="B9" s="528"/>
      <c r="C9" s="528"/>
      <c r="D9" s="175">
        <v>1</v>
      </c>
      <c r="E9" s="175">
        <v>2</v>
      </c>
      <c r="F9" s="175">
        <v>3</v>
      </c>
      <c r="G9" s="175">
        <v>4</v>
      </c>
      <c r="H9" s="175">
        <v>5</v>
      </c>
      <c r="I9" s="537"/>
      <c r="J9" s="537"/>
      <c r="K9" s="541"/>
      <c r="L9" s="540"/>
    </row>
    <row r="10" spans="1:13" ht="11.1" customHeight="1">
      <c r="A10" s="507" t="s">
        <v>38</v>
      </c>
      <c r="B10" s="510" t="s">
        <v>91</v>
      </c>
      <c r="C10" s="176">
        <v>1</v>
      </c>
      <c r="D10" s="185">
        <f>COUNTIF(①解答入力!E4:AR4,"=1")</f>
        <v>0</v>
      </c>
      <c r="E10" s="185">
        <f>COUNTIF(①解答入力!E4:AR4,"=2")</f>
        <v>0</v>
      </c>
      <c r="F10" s="185">
        <f>COUNTIF(①解答入力!E4:AR4,"=3")</f>
        <v>0</v>
      </c>
      <c r="G10" s="185">
        <f>COUNTIF(①解答入力!E4:AR4,"=4")</f>
        <v>0</v>
      </c>
      <c r="H10" s="185">
        <f>COUNTIF(①解答入力!E4:AR4,"=5")</f>
        <v>0</v>
      </c>
      <c r="I10" s="176">
        <f t="shared" ref="I10:I19" si="0">SUM(D10:H10)</f>
        <v>0</v>
      </c>
      <c r="J10" s="185">
        <f>①解答入力!D4</f>
        <v>1</v>
      </c>
      <c r="K10" s="185">
        <f>HLOOKUP(J10,$D$9:$H$146,2)</f>
        <v>0</v>
      </c>
      <c r="L10" s="177" t="e">
        <f t="shared" ref="L10:L41" si="1">K10/I10</f>
        <v>#DIV/0!</v>
      </c>
    </row>
    <row r="11" spans="1:13" ht="11.1" customHeight="1">
      <c r="A11" s="508"/>
      <c r="B11" s="511"/>
      <c r="C11" s="178">
        <v>2</v>
      </c>
      <c r="D11" s="179">
        <f>COUNTIF(①解答入力!E5:AR5,"=1")</f>
        <v>0</v>
      </c>
      <c r="E11" s="179">
        <f>COUNTIF(①解答入力!E5:AR5,"=2")</f>
        <v>0</v>
      </c>
      <c r="F11" s="179">
        <f>COUNTIF(①解答入力!E5:AR5,"=3")</f>
        <v>0</v>
      </c>
      <c r="G11" s="179">
        <f>COUNTIF(①解答入力!E5:AR5,"=4")</f>
        <v>0</v>
      </c>
      <c r="H11" s="179">
        <f>COUNTIF(①解答入力!E5:AR5,"=5")</f>
        <v>0</v>
      </c>
      <c r="I11" s="178">
        <f t="shared" si="0"/>
        <v>0</v>
      </c>
      <c r="J11" s="179">
        <f>①解答入力!D5</f>
        <v>3</v>
      </c>
      <c r="K11" s="179">
        <f>HLOOKUP(J11,$D$9:$H$146,3)</f>
        <v>0</v>
      </c>
      <c r="L11" s="180" t="e">
        <f t="shared" si="1"/>
        <v>#DIV/0!</v>
      </c>
    </row>
    <row r="12" spans="1:13" ht="11.1" customHeight="1" thickBot="1">
      <c r="A12" s="508"/>
      <c r="B12" s="512"/>
      <c r="C12" s="480" t="s">
        <v>39</v>
      </c>
      <c r="D12" s="481"/>
      <c r="E12" s="481"/>
      <c r="F12" s="481"/>
      <c r="G12" s="481"/>
      <c r="H12" s="482"/>
      <c r="I12" s="181">
        <f>SUM(I10:I11)</f>
        <v>0</v>
      </c>
      <c r="J12" s="182"/>
      <c r="K12" s="183">
        <f>SUM(K10:K11)</f>
        <v>0</v>
      </c>
      <c r="L12" s="184" t="e">
        <f>K12/I12</f>
        <v>#DIV/0!</v>
      </c>
    </row>
    <row r="13" spans="1:13" ht="11.1" customHeight="1">
      <c r="A13" s="508"/>
      <c r="B13" s="521" t="s">
        <v>92</v>
      </c>
      <c r="C13" s="178">
        <v>3</v>
      </c>
      <c r="D13" s="179">
        <f>COUNTIF(①解答入力!E6:AR6,"=1")</f>
        <v>0</v>
      </c>
      <c r="E13" s="179">
        <f>COUNTIF(①解答入力!E6:AR6,"=2")</f>
        <v>0</v>
      </c>
      <c r="F13" s="179">
        <f>COUNTIF(①解答入力!E6:AR6,"=3")</f>
        <v>0</v>
      </c>
      <c r="G13" s="179">
        <f>COUNTIF(①解答入力!E6:AR6,"=4")</f>
        <v>0</v>
      </c>
      <c r="H13" s="179">
        <f>COUNTIF(①解答入力!E6:AR6,"=5")</f>
        <v>0</v>
      </c>
      <c r="I13" s="178">
        <f t="shared" si="0"/>
        <v>0</v>
      </c>
      <c r="J13" s="179">
        <f>①解答入力!D6</f>
        <v>2</v>
      </c>
      <c r="K13" s="179">
        <f>HLOOKUP(J13,$D$9:$H$146,5)</f>
        <v>0</v>
      </c>
      <c r="L13" s="180" t="e">
        <f t="shared" si="1"/>
        <v>#DIV/0!</v>
      </c>
    </row>
    <row r="14" spans="1:13" ht="11.1" customHeight="1">
      <c r="A14" s="508"/>
      <c r="B14" s="522"/>
      <c r="C14" s="178">
        <v>4</v>
      </c>
      <c r="D14" s="179">
        <f>COUNTIF(①解答入力!E7:AR7,"=1")</f>
        <v>0</v>
      </c>
      <c r="E14" s="179">
        <f>COUNTIF(①解答入力!E7:AR7,"=2")</f>
        <v>0</v>
      </c>
      <c r="F14" s="179">
        <f>COUNTIF(①解答入力!E7:AR7,"=3")</f>
        <v>0</v>
      </c>
      <c r="G14" s="179">
        <f>COUNTIF(①解答入力!E7:AR7,"=4")</f>
        <v>0</v>
      </c>
      <c r="H14" s="179">
        <f>COUNTIF(①解答入力!E7:AR7,"=5")</f>
        <v>0</v>
      </c>
      <c r="I14" s="178">
        <f t="shared" si="0"/>
        <v>0</v>
      </c>
      <c r="J14" s="179">
        <f>①解答入力!D7</f>
        <v>4</v>
      </c>
      <c r="K14" s="179">
        <f>HLOOKUP(J14,$D$9:$H$146,6)</f>
        <v>0</v>
      </c>
      <c r="L14" s="180" t="e">
        <f t="shared" si="1"/>
        <v>#DIV/0!</v>
      </c>
    </row>
    <row r="15" spans="1:13" ht="11.1" customHeight="1" thickBot="1">
      <c r="A15" s="508"/>
      <c r="B15" s="523"/>
      <c r="C15" s="480" t="s">
        <v>39</v>
      </c>
      <c r="D15" s="481"/>
      <c r="E15" s="481"/>
      <c r="F15" s="481"/>
      <c r="G15" s="481"/>
      <c r="H15" s="482"/>
      <c r="I15" s="181">
        <f>SUM(I13:I14)</f>
        <v>0</v>
      </c>
      <c r="J15" s="182"/>
      <c r="K15" s="183">
        <f>SUM(K13:K14)</f>
        <v>0</v>
      </c>
      <c r="L15" s="184" t="e">
        <f>K15/I15</f>
        <v>#DIV/0!</v>
      </c>
    </row>
    <row r="16" spans="1:13" ht="11.1" customHeight="1">
      <c r="A16" s="508"/>
      <c r="B16" s="514" t="s">
        <v>93</v>
      </c>
      <c r="C16" s="178">
        <v>5</v>
      </c>
      <c r="D16" s="179">
        <f>COUNTIF(①解答入力!E8:AR8,"=1")</f>
        <v>0</v>
      </c>
      <c r="E16" s="179">
        <f>COUNTIF(①解答入力!E8:AR8,"=2")</f>
        <v>0</v>
      </c>
      <c r="F16" s="179">
        <f>COUNTIF(①解答入力!E8:AR8,"=3")</f>
        <v>0</v>
      </c>
      <c r="G16" s="179">
        <f>COUNTIF(①解答入力!E8:AR8,"=4")</f>
        <v>0</v>
      </c>
      <c r="H16" s="179">
        <f>COUNTIF(①解答入力!E8:AR8,"=5")</f>
        <v>0</v>
      </c>
      <c r="I16" s="178">
        <f t="shared" si="0"/>
        <v>0</v>
      </c>
      <c r="J16" s="179">
        <f>①解答入力!D8</f>
        <v>2</v>
      </c>
      <c r="K16" s="179">
        <f>HLOOKUP(J16,$D$9:$H$146,8)</f>
        <v>0</v>
      </c>
      <c r="L16" s="180" t="e">
        <f t="shared" si="1"/>
        <v>#DIV/0!</v>
      </c>
    </row>
    <row r="17" spans="1:12" ht="11.1" customHeight="1">
      <c r="A17" s="508"/>
      <c r="B17" s="514"/>
      <c r="C17" s="178">
        <v>6</v>
      </c>
      <c r="D17" s="179">
        <f>COUNTIF(①解答入力!E9:AR9,"=1")</f>
        <v>0</v>
      </c>
      <c r="E17" s="179">
        <f>COUNTIF(①解答入力!E9:AR9,"=2")</f>
        <v>0</v>
      </c>
      <c r="F17" s="179">
        <f>COUNTIF(①解答入力!E9:AR9,"=3")</f>
        <v>0</v>
      </c>
      <c r="G17" s="179">
        <f>COUNTIF(①解答入力!E9:AR9,"=4")</f>
        <v>0</v>
      </c>
      <c r="H17" s="179">
        <f>COUNTIF(①解答入力!E9:AR9,"=5")</f>
        <v>0</v>
      </c>
      <c r="I17" s="178">
        <f t="shared" si="0"/>
        <v>0</v>
      </c>
      <c r="J17" s="179">
        <f>①解答入力!D9</f>
        <v>3</v>
      </c>
      <c r="K17" s="179">
        <f>HLOOKUP(J17,$D$9:$H$146,9)</f>
        <v>0</v>
      </c>
      <c r="L17" s="180" t="e">
        <f t="shared" si="1"/>
        <v>#DIV/0!</v>
      </c>
    </row>
    <row r="18" spans="1:12" ht="11.1" customHeight="1">
      <c r="A18" s="508"/>
      <c r="B18" s="514"/>
      <c r="C18" s="267">
        <v>7</v>
      </c>
      <c r="D18" s="268">
        <f>COUNTIF(①解答入力!E10:AR10,"=1")</f>
        <v>0</v>
      </c>
      <c r="E18" s="268">
        <f>COUNTIF(①解答入力!E10:AR10,"=2")</f>
        <v>0</v>
      </c>
      <c r="F18" s="268">
        <f>COUNTIF(①解答入力!E10:AR10,"=3")</f>
        <v>0</v>
      </c>
      <c r="G18" s="268">
        <f>COUNTIF(①解答入力!E10:AR10,"=4")</f>
        <v>0</v>
      </c>
      <c r="H18" s="268">
        <f>COUNTIF(①解答入力!E10:AR10,"=5")</f>
        <v>0</v>
      </c>
      <c r="I18" s="267">
        <f t="shared" si="0"/>
        <v>0</v>
      </c>
      <c r="J18" s="268">
        <f>①解答入力!D10</f>
        <v>4</v>
      </c>
      <c r="K18" s="268">
        <f>HLOOKUP(J18,$D$9:$H$146,10)</f>
        <v>0</v>
      </c>
      <c r="L18" s="269" t="e">
        <f t="shared" si="1"/>
        <v>#DIV/0!</v>
      </c>
    </row>
    <row r="19" spans="1:12" ht="11.1" customHeight="1">
      <c r="A19" s="508"/>
      <c r="B19" s="514"/>
      <c r="C19" s="178">
        <v>8</v>
      </c>
      <c r="D19" s="179">
        <f>COUNTIF(①解答入力!E11:AR11,"=1")</f>
        <v>0</v>
      </c>
      <c r="E19" s="179">
        <f>COUNTIF(①解答入力!E11:AR11,"=2")</f>
        <v>0</v>
      </c>
      <c r="F19" s="179">
        <f>COUNTIF(①解答入力!E11:AR11,"=3")</f>
        <v>0</v>
      </c>
      <c r="G19" s="179">
        <f>COUNTIF(①解答入力!E11:AR11,"=4")</f>
        <v>0</v>
      </c>
      <c r="H19" s="179">
        <f>COUNTIF(①解答入力!E11:AR11,"=5")</f>
        <v>0</v>
      </c>
      <c r="I19" s="178">
        <f t="shared" si="0"/>
        <v>0</v>
      </c>
      <c r="J19" s="179">
        <f>①解答入力!D11</f>
        <v>3</v>
      </c>
      <c r="K19" s="179">
        <f>HLOOKUP(J19,$D$9:$H$146,11)</f>
        <v>0</v>
      </c>
      <c r="L19" s="180" t="e">
        <f t="shared" si="1"/>
        <v>#DIV/0!</v>
      </c>
    </row>
    <row r="20" spans="1:12" ht="11.1" customHeight="1">
      <c r="A20" s="508"/>
      <c r="B20" s="514"/>
      <c r="C20" s="191">
        <v>9</v>
      </c>
      <c r="D20" s="187">
        <f>COUNTIF(①解答入力!E12:AR12,"=1")</f>
        <v>0</v>
      </c>
      <c r="E20" s="187">
        <f>COUNTIF(①解答入力!E12:AR12,"=2")</f>
        <v>0</v>
      </c>
      <c r="F20" s="187">
        <f>COUNTIF(①解答入力!E12:AR12,"=3")</f>
        <v>0</v>
      </c>
      <c r="G20" s="187">
        <f>COUNTIF(①解答入力!E12:AR12,"=4")</f>
        <v>0</v>
      </c>
      <c r="H20" s="187">
        <f>COUNTIF(①解答入力!E12:AR12,"=5")</f>
        <v>0</v>
      </c>
      <c r="I20" s="191">
        <f t="shared" ref="I20:I30" si="2">SUM(D20:H20)</f>
        <v>0</v>
      </c>
      <c r="J20" s="187">
        <f>①解答入力!D12</f>
        <v>2</v>
      </c>
      <c r="K20" s="187">
        <f>HLOOKUP(J20,$D$9:$H$146,12)</f>
        <v>0</v>
      </c>
      <c r="L20" s="192" t="e">
        <f t="shared" si="1"/>
        <v>#DIV/0!</v>
      </c>
    </row>
    <row r="21" spans="1:12" ht="11.1" customHeight="1">
      <c r="A21" s="508"/>
      <c r="B21" s="514"/>
      <c r="C21" s="178">
        <v>10</v>
      </c>
      <c r="D21" s="179">
        <f>COUNTIF(①解答入力!E13:AR13,"=1")</f>
        <v>0</v>
      </c>
      <c r="E21" s="179">
        <f>COUNTIF(①解答入力!E13:AR13,"=2")</f>
        <v>0</v>
      </c>
      <c r="F21" s="179">
        <f>COUNTIF(①解答入力!E13:AR13,"=3")</f>
        <v>0</v>
      </c>
      <c r="G21" s="179">
        <f>COUNTIF(①解答入力!E13:AR13,"=4")</f>
        <v>0</v>
      </c>
      <c r="H21" s="179">
        <f>COUNTIF(①解答入力!E13:AR13,"=5")</f>
        <v>0</v>
      </c>
      <c r="I21" s="178">
        <f t="shared" si="2"/>
        <v>0</v>
      </c>
      <c r="J21" s="179">
        <f>①解答入力!D13</f>
        <v>4</v>
      </c>
      <c r="K21" s="179">
        <f>HLOOKUP(J21,$D$9:$H$146,13)</f>
        <v>0</v>
      </c>
      <c r="L21" s="180" t="e">
        <f t="shared" si="1"/>
        <v>#DIV/0!</v>
      </c>
    </row>
    <row r="22" spans="1:12" ht="11.1" customHeight="1">
      <c r="A22" s="508"/>
      <c r="B22" s="514"/>
      <c r="C22" s="178">
        <v>11</v>
      </c>
      <c r="D22" s="179">
        <f>COUNTIF(①解答入力!E14:AR14,"=1")</f>
        <v>0</v>
      </c>
      <c r="E22" s="179">
        <f>COUNTIF(①解答入力!E14:AR14,"=2")</f>
        <v>0</v>
      </c>
      <c r="F22" s="179">
        <f>COUNTIF(①解答入力!E14:AR14,"=3")</f>
        <v>0</v>
      </c>
      <c r="G22" s="179">
        <f>COUNTIF(①解答入力!E14:AR14,"=4")</f>
        <v>0</v>
      </c>
      <c r="H22" s="179">
        <f>COUNTIF(①解答入力!E14:AR14,"=5")</f>
        <v>0</v>
      </c>
      <c r="I22" s="178">
        <f t="shared" si="2"/>
        <v>0</v>
      </c>
      <c r="J22" s="179">
        <f>①解答入力!D14</f>
        <v>2</v>
      </c>
      <c r="K22" s="179">
        <f>HLOOKUP(J22,$D$9:$H$146,14)</f>
        <v>0</v>
      </c>
      <c r="L22" s="180" t="e">
        <f t="shared" si="1"/>
        <v>#DIV/0!</v>
      </c>
    </row>
    <row r="23" spans="1:12" ht="11.1" customHeight="1">
      <c r="A23" s="508"/>
      <c r="B23" s="514"/>
      <c r="C23" s="178">
        <v>12</v>
      </c>
      <c r="D23" s="179">
        <f>COUNTIF(①解答入力!E15:AR15,"=1")</f>
        <v>0</v>
      </c>
      <c r="E23" s="179">
        <f>COUNTIF(①解答入力!E15:AR15,"=2")</f>
        <v>0</v>
      </c>
      <c r="F23" s="179">
        <f>COUNTIF(①解答入力!E15:AR15,"=3")</f>
        <v>0</v>
      </c>
      <c r="G23" s="179">
        <f>COUNTIF(①解答入力!E15:AR15,"=4")</f>
        <v>0</v>
      </c>
      <c r="H23" s="179">
        <f>COUNTIF(①解答入力!E15:AR15,"=5")</f>
        <v>0</v>
      </c>
      <c r="I23" s="178">
        <f t="shared" si="2"/>
        <v>0</v>
      </c>
      <c r="J23" s="179">
        <f>①解答入力!D15</f>
        <v>4</v>
      </c>
      <c r="K23" s="179">
        <f>HLOOKUP(J23,$D$9:$H$146,15)</f>
        <v>0</v>
      </c>
      <c r="L23" s="180" t="e">
        <f t="shared" si="1"/>
        <v>#DIV/0!</v>
      </c>
    </row>
    <row r="24" spans="1:12" ht="11.1" customHeight="1">
      <c r="A24" s="508"/>
      <c r="B24" s="514"/>
      <c r="C24" s="178">
        <v>13</v>
      </c>
      <c r="D24" s="179">
        <f>COUNTIF(①解答入力!E16:AR16,"=1")</f>
        <v>0</v>
      </c>
      <c r="E24" s="179">
        <f>COUNTIF(①解答入力!E16:AR16,"=2")</f>
        <v>0</v>
      </c>
      <c r="F24" s="179">
        <f>COUNTIF(①解答入力!E16:AR16,"=3")</f>
        <v>0</v>
      </c>
      <c r="G24" s="179">
        <f>COUNTIF(①解答入力!E16:AR16,"=4")</f>
        <v>0</v>
      </c>
      <c r="H24" s="179">
        <f>COUNTIF(①解答入力!E16:AR16,"=5")</f>
        <v>0</v>
      </c>
      <c r="I24" s="178">
        <f t="shared" si="2"/>
        <v>0</v>
      </c>
      <c r="J24" s="179">
        <f>①解答入力!D16</f>
        <v>3</v>
      </c>
      <c r="K24" s="179">
        <f>HLOOKUP(J24,$D$9:$H$146,16)</f>
        <v>0</v>
      </c>
      <c r="L24" s="180" t="e">
        <f t="shared" si="1"/>
        <v>#DIV/0!</v>
      </c>
    </row>
    <row r="25" spans="1:12" ht="11.1" customHeight="1">
      <c r="A25" s="508"/>
      <c r="B25" s="514"/>
      <c r="C25" s="178">
        <v>14</v>
      </c>
      <c r="D25" s="179">
        <f>COUNTIF(①解答入力!E17:AR17,"=1")</f>
        <v>0</v>
      </c>
      <c r="E25" s="179">
        <f>COUNTIF(①解答入力!E17:AR17,"=2")</f>
        <v>0</v>
      </c>
      <c r="F25" s="179">
        <f>COUNTIF(①解答入力!E17:AR17,"=3")</f>
        <v>0</v>
      </c>
      <c r="G25" s="179">
        <f>COUNTIF(①解答入力!E17:AR17,"=4")</f>
        <v>0</v>
      </c>
      <c r="H25" s="179">
        <f>COUNTIF(①解答入力!E17:AR17,"=5")</f>
        <v>0</v>
      </c>
      <c r="I25" s="178">
        <f t="shared" si="2"/>
        <v>0</v>
      </c>
      <c r="J25" s="179">
        <f>①解答入力!D17</f>
        <v>1</v>
      </c>
      <c r="K25" s="179">
        <f>HLOOKUP(J25,$D$9:$H$146,17)</f>
        <v>0</v>
      </c>
      <c r="L25" s="180" t="e">
        <f t="shared" si="1"/>
        <v>#DIV/0!</v>
      </c>
    </row>
    <row r="26" spans="1:12" ht="11.1" customHeight="1">
      <c r="A26" s="508"/>
      <c r="B26" s="514"/>
      <c r="C26" s="178">
        <v>15</v>
      </c>
      <c r="D26" s="179">
        <f>COUNTIF(①解答入力!E18:AR18,"=1")</f>
        <v>0</v>
      </c>
      <c r="E26" s="179">
        <f>COUNTIF(①解答入力!E18:AR18,"=2")</f>
        <v>0</v>
      </c>
      <c r="F26" s="179">
        <f>COUNTIF(①解答入力!E18:AR18,"=3")</f>
        <v>0</v>
      </c>
      <c r="G26" s="179">
        <f>COUNTIF(①解答入力!E18:AR18,"=4")</f>
        <v>0</v>
      </c>
      <c r="H26" s="179">
        <f>COUNTIF(①解答入力!E18:AR18,"=5")</f>
        <v>0</v>
      </c>
      <c r="I26" s="178">
        <f t="shared" si="2"/>
        <v>0</v>
      </c>
      <c r="J26" s="179">
        <f>①解答入力!D18</f>
        <v>5</v>
      </c>
      <c r="K26" s="179">
        <f>HLOOKUP(J26,$D$9:$H$146,18)</f>
        <v>0</v>
      </c>
      <c r="L26" s="180" t="e">
        <f t="shared" si="1"/>
        <v>#DIV/0!</v>
      </c>
    </row>
    <row r="27" spans="1:12" ht="11.1" customHeight="1">
      <c r="A27" s="508"/>
      <c r="B27" s="514"/>
      <c r="C27" s="178">
        <v>16</v>
      </c>
      <c r="D27" s="179">
        <f>COUNTIF(①解答入力!E19:AR19,"=1")</f>
        <v>0</v>
      </c>
      <c r="E27" s="179">
        <f>COUNTIF(①解答入力!E19:AR19,"=2")</f>
        <v>0</v>
      </c>
      <c r="F27" s="179">
        <f>COUNTIF(①解答入力!E19:AR19,"=3")</f>
        <v>0</v>
      </c>
      <c r="G27" s="179">
        <f>COUNTIF(①解答入力!E19:AR19,"=4")</f>
        <v>0</v>
      </c>
      <c r="H27" s="179">
        <f>COUNTIF(①解答入力!E19:AR19,"=5")</f>
        <v>0</v>
      </c>
      <c r="I27" s="178">
        <f t="shared" si="2"/>
        <v>0</v>
      </c>
      <c r="J27" s="179">
        <f>①解答入力!D19</f>
        <v>1</v>
      </c>
      <c r="K27" s="179">
        <f>HLOOKUP(J27,$D$9:$H$146,19)</f>
        <v>0</v>
      </c>
      <c r="L27" s="180" t="e">
        <f>K27/I27</f>
        <v>#DIV/0!</v>
      </c>
    </row>
    <row r="28" spans="1:12" ht="11.1" customHeight="1" thickBot="1">
      <c r="A28" s="508"/>
      <c r="B28" s="514"/>
      <c r="C28" s="480" t="s">
        <v>39</v>
      </c>
      <c r="D28" s="481"/>
      <c r="E28" s="481"/>
      <c r="F28" s="481"/>
      <c r="G28" s="481"/>
      <c r="H28" s="482"/>
      <c r="I28" s="181">
        <f>SUM(I16:I27)</f>
        <v>0</v>
      </c>
      <c r="J28" s="182"/>
      <c r="K28" s="183">
        <f>SUM(K16:K27)</f>
        <v>0</v>
      </c>
      <c r="L28" s="184" t="e">
        <f>K28/I28</f>
        <v>#DIV/0!</v>
      </c>
    </row>
    <row r="29" spans="1:12" ht="11.1" customHeight="1">
      <c r="A29" s="508"/>
      <c r="B29" s="513" t="s">
        <v>94</v>
      </c>
      <c r="C29" s="178">
        <v>17</v>
      </c>
      <c r="D29" s="179">
        <f>COUNTIF(①解答入力!E20:AR20,"=1")</f>
        <v>0</v>
      </c>
      <c r="E29" s="179">
        <f>COUNTIF(①解答入力!E20:AR20,"=2")</f>
        <v>0</v>
      </c>
      <c r="F29" s="179">
        <f>COUNTIF(①解答入力!E20:AR20,"=3")</f>
        <v>0</v>
      </c>
      <c r="G29" s="179">
        <f>COUNTIF(①解答入力!E20:AR20,"=4")</f>
        <v>0</v>
      </c>
      <c r="H29" s="179">
        <f>COUNTIF(①解答入力!E20:AR20,"=5")</f>
        <v>0</v>
      </c>
      <c r="I29" s="178">
        <f t="shared" si="2"/>
        <v>0</v>
      </c>
      <c r="J29" s="179">
        <f>①解答入力!D20</f>
        <v>1</v>
      </c>
      <c r="K29" s="179">
        <f>HLOOKUP(J29,$D$9:$H$146,21)</f>
        <v>0</v>
      </c>
      <c r="L29" s="180" t="e">
        <f>K29/I29</f>
        <v>#DIV/0!</v>
      </c>
    </row>
    <row r="30" spans="1:12" ht="11.1" customHeight="1">
      <c r="A30" s="508"/>
      <c r="B30" s="514"/>
      <c r="C30" s="267">
        <v>18</v>
      </c>
      <c r="D30" s="187">
        <f>COUNTIF(①解答入力!E21:AR21,"=1")</f>
        <v>0</v>
      </c>
      <c r="E30" s="187">
        <f>COUNTIF(①解答入力!E21:AR21,"=2")</f>
        <v>0</v>
      </c>
      <c r="F30" s="187">
        <f>COUNTIF(①解答入力!E21:AR21,"=3")</f>
        <v>0</v>
      </c>
      <c r="G30" s="187">
        <f>COUNTIF(①解答入力!E21:AR21,"=4")</f>
        <v>0</v>
      </c>
      <c r="H30" s="187">
        <f>COUNTIF(①解答入力!E21:AR21,"=5")</f>
        <v>0</v>
      </c>
      <c r="I30" s="267">
        <f t="shared" si="2"/>
        <v>0</v>
      </c>
      <c r="J30" s="187">
        <f>①解答入力!D21</f>
        <v>2</v>
      </c>
      <c r="K30" s="187">
        <f>HLOOKUP(J30,$D$9:$H$146,22)</f>
        <v>0</v>
      </c>
      <c r="L30" s="269" t="e">
        <f t="shared" si="1"/>
        <v>#DIV/0!</v>
      </c>
    </row>
    <row r="31" spans="1:12" ht="11.1" customHeight="1">
      <c r="A31" s="508"/>
      <c r="B31" s="514"/>
      <c r="C31" s="178">
        <v>19</v>
      </c>
      <c r="D31" s="179">
        <f>COUNTIF(①解答入力!E22:AR22,"=1")</f>
        <v>0</v>
      </c>
      <c r="E31" s="179">
        <f>COUNTIF(①解答入力!E22:AR22,"=2")</f>
        <v>0</v>
      </c>
      <c r="F31" s="179">
        <f>COUNTIF(①解答入力!E22:AR22,"=3")</f>
        <v>0</v>
      </c>
      <c r="G31" s="179">
        <f>COUNTIF(①解答入力!E22:AR22,"=4")</f>
        <v>0</v>
      </c>
      <c r="H31" s="179">
        <f>COUNTIF(①解答入力!E22:AR22,"=5")</f>
        <v>0</v>
      </c>
      <c r="I31" s="178">
        <f t="shared" ref="I31:I38" si="3">SUM(D31:H31)</f>
        <v>0</v>
      </c>
      <c r="J31" s="179">
        <f>①解答入力!D22</f>
        <v>5</v>
      </c>
      <c r="K31" s="179">
        <f>HLOOKUP(J31,$D$9:$H$146,23)</f>
        <v>0</v>
      </c>
      <c r="L31" s="180" t="e">
        <f t="shared" si="1"/>
        <v>#DIV/0!</v>
      </c>
    </row>
    <row r="32" spans="1:12" ht="11.1" customHeight="1">
      <c r="A32" s="508"/>
      <c r="B32" s="514"/>
      <c r="C32" s="178">
        <v>20</v>
      </c>
      <c r="D32" s="179">
        <f>COUNTIF(①解答入力!E23:AR23,"=1")</f>
        <v>0</v>
      </c>
      <c r="E32" s="179">
        <f>COUNTIF(①解答入力!E23:AR23,"=2")</f>
        <v>0</v>
      </c>
      <c r="F32" s="179">
        <f>COUNTIF(①解答入力!E23:AR23,"=3")</f>
        <v>0</v>
      </c>
      <c r="G32" s="179">
        <f>COUNTIF(①解答入力!E23:AR23,"=4")</f>
        <v>0</v>
      </c>
      <c r="H32" s="179">
        <f>COUNTIF(①解答入力!E23:AR23,"=5")</f>
        <v>0</v>
      </c>
      <c r="I32" s="178">
        <f t="shared" si="3"/>
        <v>0</v>
      </c>
      <c r="J32" s="179">
        <f>①解答入力!D23</f>
        <v>4</v>
      </c>
      <c r="K32" s="179">
        <f>HLOOKUP(J32,$D$9:$H$146,24)</f>
        <v>0</v>
      </c>
      <c r="L32" s="180" t="e">
        <f t="shared" si="1"/>
        <v>#DIV/0!</v>
      </c>
    </row>
    <row r="33" spans="1:12" ht="11.1" customHeight="1">
      <c r="A33" s="508"/>
      <c r="B33" s="514"/>
      <c r="C33" s="178">
        <v>21</v>
      </c>
      <c r="D33" s="179">
        <f>COUNTIF(①解答入力!E24:AR24,"=1")</f>
        <v>0</v>
      </c>
      <c r="E33" s="179">
        <f>COUNTIF(①解答入力!E24:AR24,"=2")</f>
        <v>0</v>
      </c>
      <c r="F33" s="179">
        <f>COUNTIF(①解答入力!E24:AR24,"=3")</f>
        <v>0</v>
      </c>
      <c r="G33" s="179">
        <f>COUNTIF(①解答入力!E24:AR24,"=4")</f>
        <v>0</v>
      </c>
      <c r="H33" s="179">
        <f>COUNTIF(①解答入力!E24:AR24,"=5")</f>
        <v>0</v>
      </c>
      <c r="I33" s="178">
        <f t="shared" si="3"/>
        <v>0</v>
      </c>
      <c r="J33" s="179">
        <f>①解答入力!D24</f>
        <v>1</v>
      </c>
      <c r="K33" s="179">
        <f>HLOOKUP(J33,$D$9:$H$146,25)</f>
        <v>0</v>
      </c>
      <c r="L33" s="180" t="e">
        <f t="shared" si="1"/>
        <v>#DIV/0!</v>
      </c>
    </row>
    <row r="34" spans="1:12" ht="11.1" customHeight="1">
      <c r="A34" s="508"/>
      <c r="B34" s="514"/>
      <c r="C34" s="178">
        <v>22</v>
      </c>
      <c r="D34" s="179">
        <f>COUNTIF(①解答入力!E25:AR25,"=1")</f>
        <v>0</v>
      </c>
      <c r="E34" s="179">
        <f>COUNTIF(①解答入力!E25:AR25,"=2")</f>
        <v>0</v>
      </c>
      <c r="F34" s="179">
        <f>COUNTIF(①解答入力!E25:AR25,"=3")</f>
        <v>0</v>
      </c>
      <c r="G34" s="179">
        <f>COUNTIF(①解答入力!E25:AR25,"=4")</f>
        <v>0</v>
      </c>
      <c r="H34" s="179">
        <f>COUNTIF(①解答入力!E25:AR25,"=5")</f>
        <v>0</v>
      </c>
      <c r="I34" s="178">
        <f t="shared" si="3"/>
        <v>0</v>
      </c>
      <c r="J34" s="179">
        <f>①解答入力!D25</f>
        <v>5</v>
      </c>
      <c r="K34" s="179">
        <f>HLOOKUP(J34,$D$9:$H$146,26)</f>
        <v>0</v>
      </c>
      <c r="L34" s="180" t="e">
        <f t="shared" si="1"/>
        <v>#DIV/0!</v>
      </c>
    </row>
    <row r="35" spans="1:12" ht="11.1" customHeight="1">
      <c r="A35" s="508"/>
      <c r="B35" s="514"/>
      <c r="C35" s="178">
        <v>23</v>
      </c>
      <c r="D35" s="179">
        <f>COUNTIF(①解答入力!E26:AR26,"=1")</f>
        <v>0</v>
      </c>
      <c r="E35" s="179">
        <f>COUNTIF(①解答入力!E26:AR26,"=2")</f>
        <v>0</v>
      </c>
      <c r="F35" s="179">
        <f>COUNTIF(①解答入力!E26:AR26,"=3")</f>
        <v>0</v>
      </c>
      <c r="G35" s="179">
        <f>COUNTIF(①解答入力!E26:AR26,"=4")</f>
        <v>0</v>
      </c>
      <c r="H35" s="179">
        <f>COUNTIF(①解答入力!E26:AR26,"=5")</f>
        <v>0</v>
      </c>
      <c r="I35" s="178">
        <f t="shared" si="3"/>
        <v>0</v>
      </c>
      <c r="J35" s="179">
        <f>①解答入力!D26</f>
        <v>3</v>
      </c>
      <c r="K35" s="179">
        <f>HLOOKUP(J35,$D$9:$H$146,27)</f>
        <v>0</v>
      </c>
      <c r="L35" s="180" t="e">
        <f t="shared" si="1"/>
        <v>#DIV/0!</v>
      </c>
    </row>
    <row r="36" spans="1:12" ht="11.1" customHeight="1">
      <c r="A36" s="508"/>
      <c r="B36" s="514"/>
      <c r="C36" s="178">
        <v>24</v>
      </c>
      <c r="D36" s="179">
        <f>COUNTIF(①解答入力!E27:AR27,"=1")</f>
        <v>0</v>
      </c>
      <c r="E36" s="179">
        <f>COUNTIF(①解答入力!E27:AR27,"=2")</f>
        <v>0</v>
      </c>
      <c r="F36" s="179">
        <f>COUNTIF(①解答入力!E27:AR27,"=3")</f>
        <v>0</v>
      </c>
      <c r="G36" s="179">
        <f>COUNTIF(①解答入力!E27:AR27,"=4")</f>
        <v>0</v>
      </c>
      <c r="H36" s="179">
        <f>COUNTIF(①解答入力!E27:AR27,"=5")</f>
        <v>0</v>
      </c>
      <c r="I36" s="178">
        <f t="shared" si="3"/>
        <v>0</v>
      </c>
      <c r="J36" s="179">
        <f>①解答入力!D27</f>
        <v>4</v>
      </c>
      <c r="K36" s="179">
        <f>HLOOKUP(J36,$D$9:$H$146,28)</f>
        <v>0</v>
      </c>
      <c r="L36" s="180" t="e">
        <f t="shared" si="1"/>
        <v>#DIV/0!</v>
      </c>
    </row>
    <row r="37" spans="1:12" ht="11.1" customHeight="1">
      <c r="A37" s="508"/>
      <c r="B37" s="514"/>
      <c r="C37" s="178">
        <v>25</v>
      </c>
      <c r="D37" s="179">
        <f>COUNTIF(①解答入力!E28:AR28,"=1")</f>
        <v>0</v>
      </c>
      <c r="E37" s="179">
        <f>COUNTIF(①解答入力!E28:AR28,"=2")</f>
        <v>0</v>
      </c>
      <c r="F37" s="179">
        <f>COUNTIF(①解答入力!E28:AR28,"=3")</f>
        <v>0</v>
      </c>
      <c r="G37" s="179">
        <f>COUNTIF(①解答入力!E28:AR28,"=4")</f>
        <v>0</v>
      </c>
      <c r="H37" s="179">
        <f>COUNTIF(①解答入力!E28:AR28,"=5")</f>
        <v>0</v>
      </c>
      <c r="I37" s="178">
        <f t="shared" si="3"/>
        <v>0</v>
      </c>
      <c r="J37" s="179">
        <f>①解答入力!D28</f>
        <v>2</v>
      </c>
      <c r="K37" s="179">
        <f>HLOOKUP(J37,$D$9:$H$146,29)</f>
        <v>0</v>
      </c>
      <c r="L37" s="180" t="e">
        <f t="shared" si="1"/>
        <v>#DIV/0!</v>
      </c>
    </row>
    <row r="38" spans="1:12" ht="11.1" customHeight="1">
      <c r="A38" s="508"/>
      <c r="B38" s="514"/>
      <c r="C38" s="178">
        <v>26</v>
      </c>
      <c r="D38" s="179">
        <f>COUNTIF(①解答入力!E29:AR29,"=1")</f>
        <v>0</v>
      </c>
      <c r="E38" s="179">
        <f>COUNTIF(①解答入力!E29:AR29,"=2")</f>
        <v>0</v>
      </c>
      <c r="F38" s="179">
        <f>COUNTIF(①解答入力!E29:AR29,"=3")</f>
        <v>0</v>
      </c>
      <c r="G38" s="179">
        <f>COUNTIF(①解答入力!E29:AR29,"=4")</f>
        <v>0</v>
      </c>
      <c r="H38" s="179">
        <f>COUNTIF(①解答入力!E29:AR29,"=5")</f>
        <v>0</v>
      </c>
      <c r="I38" s="178">
        <f t="shared" si="3"/>
        <v>0</v>
      </c>
      <c r="J38" s="179">
        <f>①解答入力!D29</f>
        <v>3</v>
      </c>
      <c r="K38" s="179">
        <f>HLOOKUP(J38,$D$9:$H$146,30)</f>
        <v>0</v>
      </c>
      <c r="L38" s="180" t="e">
        <f t="shared" si="1"/>
        <v>#DIV/0!</v>
      </c>
    </row>
    <row r="39" spans="1:12" ht="11.1" customHeight="1" thickBot="1">
      <c r="A39" s="508"/>
      <c r="B39" s="515"/>
      <c r="C39" s="480" t="s">
        <v>39</v>
      </c>
      <c r="D39" s="481"/>
      <c r="E39" s="481"/>
      <c r="F39" s="481"/>
      <c r="G39" s="481"/>
      <c r="H39" s="482"/>
      <c r="I39" s="181">
        <f>SUM(I29:I38)</f>
        <v>0</v>
      </c>
      <c r="J39" s="182"/>
      <c r="K39" s="183">
        <f>SUM(K29:K38)</f>
        <v>0</v>
      </c>
      <c r="L39" s="184" t="e">
        <f>K39/I39</f>
        <v>#DIV/0!</v>
      </c>
    </row>
    <row r="40" spans="1:12" ht="11.1" customHeight="1">
      <c r="A40" s="508"/>
      <c r="B40" s="513" t="s">
        <v>95</v>
      </c>
      <c r="C40" s="191">
        <v>27</v>
      </c>
      <c r="D40" s="187">
        <f>COUNTIF(①解答入力!E30:AR30,"=1")</f>
        <v>0</v>
      </c>
      <c r="E40" s="187">
        <f>COUNTIF(①解答入力!E30:AR30,"=2")</f>
        <v>0</v>
      </c>
      <c r="F40" s="187">
        <f>COUNTIF(①解答入力!E30:AR30,"=3")</f>
        <v>0</v>
      </c>
      <c r="G40" s="187">
        <f>COUNTIF(①解答入力!E30:AR30,"=4")</f>
        <v>0</v>
      </c>
      <c r="H40" s="187">
        <f>COUNTIF(①解答入力!E30:AR30,"=5")</f>
        <v>0</v>
      </c>
      <c r="I40" s="191">
        <f t="shared" ref="I40:I47" si="4">SUM(D40:H40)</f>
        <v>0</v>
      </c>
      <c r="J40" s="187">
        <f>①解答入力!D30</f>
        <v>5</v>
      </c>
      <c r="K40" s="187">
        <f>HLOOKUP(J40,$D$9:$H$146,32)</f>
        <v>0</v>
      </c>
      <c r="L40" s="192" t="e">
        <f t="shared" si="1"/>
        <v>#DIV/0!</v>
      </c>
    </row>
    <row r="41" spans="1:12" ht="11.1" customHeight="1">
      <c r="A41" s="508"/>
      <c r="B41" s="514"/>
      <c r="C41" s="178">
        <v>28</v>
      </c>
      <c r="D41" s="179">
        <f>COUNTIF(①解答入力!E31:AR31,"=1")</f>
        <v>0</v>
      </c>
      <c r="E41" s="179">
        <f>COUNTIF(①解答入力!E31:AR31,"=2")</f>
        <v>0</v>
      </c>
      <c r="F41" s="179">
        <f>COUNTIF(①解答入力!E31:AR31,"=3")</f>
        <v>0</v>
      </c>
      <c r="G41" s="179">
        <f>COUNTIF(①解答入力!E31:AR31,"=4")</f>
        <v>0</v>
      </c>
      <c r="H41" s="179">
        <f>COUNTIF(①解答入力!E31:AR31,"=5")</f>
        <v>0</v>
      </c>
      <c r="I41" s="178">
        <f t="shared" si="4"/>
        <v>0</v>
      </c>
      <c r="J41" s="179">
        <f>①解答入力!D31</f>
        <v>2</v>
      </c>
      <c r="K41" s="179">
        <f>HLOOKUP(J41,$D$9:$H$146,33)</f>
        <v>0</v>
      </c>
      <c r="L41" s="180" t="e">
        <f t="shared" si="1"/>
        <v>#DIV/0!</v>
      </c>
    </row>
    <row r="42" spans="1:12" ht="11.1" customHeight="1">
      <c r="A42" s="508"/>
      <c r="B42" s="514"/>
      <c r="C42" s="178">
        <v>29</v>
      </c>
      <c r="D42" s="179">
        <f>COUNTIF(①解答入力!E32:AR32,"=1")</f>
        <v>0</v>
      </c>
      <c r="E42" s="179">
        <f>COUNTIF(①解答入力!E32:AR32,"=2")</f>
        <v>0</v>
      </c>
      <c r="F42" s="179">
        <f>COUNTIF(①解答入力!E32:AR32,"=3")</f>
        <v>0</v>
      </c>
      <c r="G42" s="179">
        <f>COUNTIF(①解答入力!E32:AR32,"=4")</f>
        <v>0</v>
      </c>
      <c r="H42" s="179">
        <f>COUNTIF(①解答入力!E32:AR32,"=5")</f>
        <v>0</v>
      </c>
      <c r="I42" s="178">
        <f t="shared" si="4"/>
        <v>0</v>
      </c>
      <c r="J42" s="179">
        <f>①解答入力!D32</f>
        <v>5</v>
      </c>
      <c r="K42" s="179">
        <f>HLOOKUP(J42,$D$9:$H$146,34)</f>
        <v>0</v>
      </c>
      <c r="L42" s="180" t="e">
        <f t="shared" ref="L42:L70" si="5">K42/I42</f>
        <v>#DIV/0!</v>
      </c>
    </row>
    <row r="43" spans="1:12" ht="11.1" customHeight="1">
      <c r="A43" s="508"/>
      <c r="B43" s="514"/>
      <c r="C43" s="178">
        <v>30</v>
      </c>
      <c r="D43" s="179">
        <f>COUNTIF(①解答入力!E33:AR33,"=1")</f>
        <v>0</v>
      </c>
      <c r="E43" s="179">
        <f>COUNTIF(①解答入力!E33:AR33,"=2")</f>
        <v>0</v>
      </c>
      <c r="F43" s="179">
        <f>COUNTIF(①解答入力!E33:AR33,"=3")</f>
        <v>0</v>
      </c>
      <c r="G43" s="179">
        <f>COUNTIF(①解答入力!E33:AR33,"=4")</f>
        <v>0</v>
      </c>
      <c r="H43" s="179">
        <f>COUNTIF(①解答入力!E33:AR33,"=5")</f>
        <v>0</v>
      </c>
      <c r="I43" s="178">
        <f t="shared" si="4"/>
        <v>0</v>
      </c>
      <c r="J43" s="179">
        <f>①解答入力!D33</f>
        <v>1</v>
      </c>
      <c r="K43" s="179">
        <f>HLOOKUP(J43,$D$9:$H$146,35)</f>
        <v>0</v>
      </c>
      <c r="L43" s="180" t="e">
        <f t="shared" si="5"/>
        <v>#DIV/0!</v>
      </c>
    </row>
    <row r="44" spans="1:12" ht="11.1" customHeight="1">
      <c r="A44" s="508"/>
      <c r="B44" s="514"/>
      <c r="C44" s="178">
        <v>31</v>
      </c>
      <c r="D44" s="179">
        <f>COUNTIF(①解答入力!E34:AR34,"=1")</f>
        <v>0</v>
      </c>
      <c r="E44" s="179">
        <f>COUNTIF(①解答入力!E34:AR34,"=2")</f>
        <v>0</v>
      </c>
      <c r="F44" s="179">
        <f>COUNTIF(①解答入力!E34:AR34,"=3")</f>
        <v>0</v>
      </c>
      <c r="G44" s="179">
        <f>COUNTIF(①解答入力!E34:AR34,"=4")</f>
        <v>0</v>
      </c>
      <c r="H44" s="179">
        <f>COUNTIF(①解答入力!E34:AR34,"=5")</f>
        <v>0</v>
      </c>
      <c r="I44" s="178">
        <f t="shared" si="4"/>
        <v>0</v>
      </c>
      <c r="J44" s="179">
        <f>①解答入力!D34</f>
        <v>3</v>
      </c>
      <c r="K44" s="179">
        <f>HLOOKUP(J44,$D$9:$H$146,36)</f>
        <v>0</v>
      </c>
      <c r="L44" s="180" t="e">
        <f t="shared" si="5"/>
        <v>#DIV/0!</v>
      </c>
    </row>
    <row r="45" spans="1:12" ht="11.1" customHeight="1">
      <c r="A45" s="508"/>
      <c r="B45" s="514"/>
      <c r="C45" s="178">
        <v>32</v>
      </c>
      <c r="D45" s="179">
        <f>COUNTIF(①解答入力!E35:AR35,"=1")</f>
        <v>0</v>
      </c>
      <c r="E45" s="179">
        <f>COUNTIF(①解答入力!E35:AR35,"=2")</f>
        <v>0</v>
      </c>
      <c r="F45" s="179">
        <f>COUNTIF(①解答入力!E35:AR35,"=3")</f>
        <v>0</v>
      </c>
      <c r="G45" s="179">
        <f>COUNTIF(①解答入力!E35:AR35,"=4")</f>
        <v>0</v>
      </c>
      <c r="H45" s="179">
        <f>COUNTIF(①解答入力!E35:AR35,"=5")</f>
        <v>0</v>
      </c>
      <c r="I45" s="178">
        <f t="shared" si="4"/>
        <v>0</v>
      </c>
      <c r="J45" s="179">
        <f>①解答入力!D35</f>
        <v>1</v>
      </c>
      <c r="K45" s="179">
        <f>HLOOKUP(J45,$D$9:$H$146,37)</f>
        <v>0</v>
      </c>
      <c r="L45" s="180" t="e">
        <f t="shared" si="5"/>
        <v>#DIV/0!</v>
      </c>
    </row>
    <row r="46" spans="1:12" ht="11.1" customHeight="1">
      <c r="A46" s="508"/>
      <c r="B46" s="514"/>
      <c r="C46" s="267">
        <v>33</v>
      </c>
      <c r="D46" s="268">
        <f>COUNTIF(①解答入力!E36:AR36,"=1")</f>
        <v>0</v>
      </c>
      <c r="E46" s="268">
        <f>COUNTIF(①解答入力!E36:AR36,"=2")</f>
        <v>0</v>
      </c>
      <c r="F46" s="268">
        <f>COUNTIF(①解答入力!E36:AR36,"=3")</f>
        <v>0</v>
      </c>
      <c r="G46" s="268">
        <f>COUNTIF(①解答入力!E36:AR36,"=4")</f>
        <v>0</v>
      </c>
      <c r="H46" s="268">
        <f>COUNTIF(①解答入力!E36:AR36,"=5")</f>
        <v>0</v>
      </c>
      <c r="I46" s="267">
        <f t="shared" si="4"/>
        <v>0</v>
      </c>
      <c r="J46" s="268">
        <f>①解答入力!D36</f>
        <v>3</v>
      </c>
      <c r="K46" s="268">
        <f>HLOOKUP(J46,$D$9:$H$146,38)</f>
        <v>0</v>
      </c>
      <c r="L46" s="269" t="e">
        <f t="shared" si="5"/>
        <v>#DIV/0!</v>
      </c>
    </row>
    <row r="47" spans="1:12" ht="11.1" customHeight="1">
      <c r="A47" s="508"/>
      <c r="B47" s="514"/>
      <c r="C47" s="178">
        <v>34</v>
      </c>
      <c r="D47" s="179">
        <f>COUNTIF(①解答入力!E37:AR37,"=1")</f>
        <v>0</v>
      </c>
      <c r="E47" s="179">
        <f>COUNTIF(①解答入力!E37:AR37,"=2")</f>
        <v>0</v>
      </c>
      <c r="F47" s="179">
        <f>COUNTIF(①解答入力!E37:AR37,"=3")</f>
        <v>0</v>
      </c>
      <c r="G47" s="179">
        <f>COUNTIF(①解答入力!E37:AR37,"=4")</f>
        <v>0</v>
      </c>
      <c r="H47" s="179">
        <f>COUNTIF(①解答入力!E37:AR37,"=5")</f>
        <v>0</v>
      </c>
      <c r="I47" s="178">
        <f t="shared" si="4"/>
        <v>0</v>
      </c>
      <c r="J47" s="179">
        <f>①解答入力!D37</f>
        <v>4</v>
      </c>
      <c r="K47" s="179">
        <f>HLOOKUP(J47,$D$9:$H$146,39)</f>
        <v>0</v>
      </c>
      <c r="L47" s="180" t="e">
        <f t="shared" si="5"/>
        <v>#DIV/0!</v>
      </c>
    </row>
    <row r="48" spans="1:12" ht="11.1" customHeight="1" thickBot="1">
      <c r="A48" s="508"/>
      <c r="B48" s="358"/>
      <c r="C48" s="530" t="s">
        <v>39</v>
      </c>
      <c r="D48" s="531"/>
      <c r="E48" s="531"/>
      <c r="F48" s="531"/>
      <c r="G48" s="531"/>
      <c r="H48" s="532"/>
      <c r="I48" s="362">
        <f>SUM(I40:I47)</f>
        <v>0</v>
      </c>
      <c r="J48" s="363"/>
      <c r="K48" s="364">
        <f>SUM(K40:K47)</f>
        <v>0</v>
      </c>
      <c r="L48" s="269" t="e">
        <f t="shared" ref="L48" si="6">K48/I48</f>
        <v>#DIV/0!</v>
      </c>
    </row>
    <row r="49" spans="1:12" ht="11.1" customHeight="1">
      <c r="A49" s="508"/>
      <c r="B49" s="487" t="s">
        <v>130</v>
      </c>
      <c r="C49" s="176">
        <v>35</v>
      </c>
      <c r="D49" s="297">
        <f>COUNTIF(①解答入力!E38:AR38,"=1")</f>
        <v>0</v>
      </c>
      <c r="E49" s="297">
        <f>COUNTIF(①解答入力!E38:AR38,"=2")</f>
        <v>0</v>
      </c>
      <c r="F49" s="297">
        <f>COUNTIF(①解答入力!E38:AR38,"=3")</f>
        <v>0</v>
      </c>
      <c r="G49" s="297">
        <f>COUNTIF(①解答入力!E38:AR38,"=4")</f>
        <v>0</v>
      </c>
      <c r="H49" s="297">
        <f>COUNTIF(①解答入力!E38:AR38,"=5")</f>
        <v>0</v>
      </c>
      <c r="I49" s="176">
        <f t="shared" ref="I49:I54" si="7">SUM(D49:H49)</f>
        <v>0</v>
      </c>
      <c r="J49" s="297">
        <f>①解答入力!D38</f>
        <v>3</v>
      </c>
      <c r="K49" s="297">
        <f>HLOOKUP(J49,$D$9:$H$146,41)</f>
        <v>0</v>
      </c>
      <c r="L49" s="177" t="e">
        <f t="shared" si="5"/>
        <v>#DIV/0!</v>
      </c>
    </row>
    <row r="50" spans="1:12" ht="11.1" customHeight="1">
      <c r="A50" s="508"/>
      <c r="B50" s="488"/>
      <c r="C50" s="178">
        <v>36</v>
      </c>
      <c r="D50" s="179">
        <f>COUNTIF(①解答入力!E39:AR39,"=1")</f>
        <v>0</v>
      </c>
      <c r="E50" s="179">
        <f>COUNTIF(①解答入力!E39:AR39,"=2")</f>
        <v>0</v>
      </c>
      <c r="F50" s="179">
        <f>COUNTIF(①解答入力!E39:AR39,"=3")</f>
        <v>0</v>
      </c>
      <c r="G50" s="179">
        <f>COUNTIF(①解答入力!E39:AR39,"=4")</f>
        <v>0</v>
      </c>
      <c r="H50" s="179">
        <f>COUNTIF(①解答入力!E39:AR39,"=5")</f>
        <v>0</v>
      </c>
      <c r="I50" s="178">
        <f t="shared" si="7"/>
        <v>0</v>
      </c>
      <c r="J50" s="179">
        <f>①解答入力!D39</f>
        <v>5</v>
      </c>
      <c r="K50" s="179">
        <f>HLOOKUP(J50,$D$9:$H$146,42)</f>
        <v>0</v>
      </c>
      <c r="L50" s="180" t="e">
        <f t="shared" si="5"/>
        <v>#DIV/0!</v>
      </c>
    </row>
    <row r="51" spans="1:12" ht="11.1" customHeight="1">
      <c r="A51" s="508"/>
      <c r="B51" s="488"/>
      <c r="C51" s="178">
        <v>37</v>
      </c>
      <c r="D51" s="179">
        <f>COUNTIF(①解答入力!E40:AR40,"=1")</f>
        <v>0</v>
      </c>
      <c r="E51" s="179">
        <f>COUNTIF(①解答入力!E40:AR40,"=2")</f>
        <v>0</v>
      </c>
      <c r="F51" s="179">
        <f>COUNTIF(①解答入力!E40:AR40,"=3")</f>
        <v>0</v>
      </c>
      <c r="G51" s="179">
        <f>COUNTIF(①解答入力!E40:AR40,"=4")</f>
        <v>0</v>
      </c>
      <c r="H51" s="179">
        <f>COUNTIF(①解答入力!E40:AR40,"=5")</f>
        <v>0</v>
      </c>
      <c r="I51" s="178">
        <f t="shared" si="7"/>
        <v>0</v>
      </c>
      <c r="J51" s="179">
        <f>①解答入力!D40</f>
        <v>4</v>
      </c>
      <c r="K51" s="179">
        <f>HLOOKUP(J51,$D$9:$H$146,43)</f>
        <v>0</v>
      </c>
      <c r="L51" s="180" t="e">
        <f t="shared" si="5"/>
        <v>#DIV/0!</v>
      </c>
    </row>
    <row r="52" spans="1:12" ht="11.1" customHeight="1">
      <c r="A52" s="508"/>
      <c r="B52" s="488"/>
      <c r="C52" s="178">
        <v>38</v>
      </c>
      <c r="D52" s="179">
        <f>COUNTIF(①解答入力!E41:AR41,"=1")</f>
        <v>0</v>
      </c>
      <c r="E52" s="179">
        <f>COUNTIF(①解答入力!E41:AR41,"=2")</f>
        <v>0</v>
      </c>
      <c r="F52" s="179">
        <f>COUNTIF(①解答入力!E41:AR41,"=3")</f>
        <v>0</v>
      </c>
      <c r="G52" s="179">
        <f>COUNTIF(①解答入力!E41:AR41,"=4")</f>
        <v>0</v>
      </c>
      <c r="H52" s="179">
        <f>COUNTIF(①解答入力!E41:AR41,"=5")</f>
        <v>0</v>
      </c>
      <c r="I52" s="178">
        <f t="shared" si="7"/>
        <v>0</v>
      </c>
      <c r="J52" s="179">
        <f>①解答入力!D41</f>
        <v>1</v>
      </c>
      <c r="K52" s="179">
        <f>HLOOKUP(J52,$D$9:$H$146,44)</f>
        <v>0</v>
      </c>
      <c r="L52" s="180" t="e">
        <f t="shared" si="5"/>
        <v>#DIV/0!</v>
      </c>
    </row>
    <row r="53" spans="1:12" ht="11.1" customHeight="1">
      <c r="A53" s="508"/>
      <c r="B53" s="488"/>
      <c r="C53" s="178">
        <v>39</v>
      </c>
      <c r="D53" s="179">
        <f>COUNTIF(①解答入力!E42:AR42,"=1")</f>
        <v>0</v>
      </c>
      <c r="E53" s="179">
        <f>COUNTIF(①解答入力!E42:AR42,"=2")</f>
        <v>0</v>
      </c>
      <c r="F53" s="179">
        <f>COUNTIF(①解答入力!E42:AR42,"=3")</f>
        <v>0</v>
      </c>
      <c r="G53" s="179">
        <f>COUNTIF(①解答入力!E42:AR42,"=4")</f>
        <v>0</v>
      </c>
      <c r="H53" s="179">
        <f>COUNTIF(①解答入力!E42:AR42,"=5")</f>
        <v>0</v>
      </c>
      <c r="I53" s="178">
        <f t="shared" si="7"/>
        <v>0</v>
      </c>
      <c r="J53" s="179">
        <f>①解答入力!D42</f>
        <v>4</v>
      </c>
      <c r="K53" s="179">
        <f>HLOOKUP(J53,$D$9:$H$146,45)</f>
        <v>0</v>
      </c>
      <c r="L53" s="180" t="e">
        <f t="shared" si="5"/>
        <v>#DIV/0!</v>
      </c>
    </row>
    <row r="54" spans="1:12" ht="11.1" customHeight="1">
      <c r="A54" s="508"/>
      <c r="B54" s="488"/>
      <c r="C54" s="178">
        <v>40</v>
      </c>
      <c r="D54" s="179">
        <f>COUNTIF(①解答入力!E43:AR43,"=1")</f>
        <v>0</v>
      </c>
      <c r="E54" s="179">
        <f>COUNTIF(①解答入力!E43:AR43,"=2")</f>
        <v>0</v>
      </c>
      <c r="F54" s="179">
        <f>COUNTIF(①解答入力!E43:AR43,"=3")</f>
        <v>0</v>
      </c>
      <c r="G54" s="179">
        <f>COUNTIF(①解答入力!E43:AR43,"=4")</f>
        <v>0</v>
      </c>
      <c r="H54" s="179">
        <f>COUNTIF(①解答入力!E43:AR43,"=5")</f>
        <v>0</v>
      </c>
      <c r="I54" s="178">
        <f t="shared" si="7"/>
        <v>0</v>
      </c>
      <c r="J54" s="179">
        <f>①解答入力!D43</f>
        <v>1</v>
      </c>
      <c r="K54" s="179">
        <f>HLOOKUP(J54,$D$9:$H$146,46)</f>
        <v>0</v>
      </c>
      <c r="L54" s="180" t="e">
        <f t="shared" si="5"/>
        <v>#DIV/0!</v>
      </c>
    </row>
    <row r="55" spans="1:12" ht="11.1" customHeight="1">
      <c r="A55" s="508"/>
      <c r="B55" s="488"/>
      <c r="C55" s="178">
        <v>41</v>
      </c>
      <c r="D55" s="179">
        <f>COUNTIF(①解答入力!E44:AR44,"=1")</f>
        <v>0</v>
      </c>
      <c r="E55" s="179">
        <f>COUNTIF(①解答入力!E44:AR44,"=2")</f>
        <v>0</v>
      </c>
      <c r="F55" s="179">
        <f>COUNTIF(①解答入力!E44:AR44,"=3")</f>
        <v>0</v>
      </c>
      <c r="G55" s="179">
        <f>COUNTIF(①解答入力!E44:AR44,"=4")</f>
        <v>0</v>
      </c>
      <c r="H55" s="179">
        <f>COUNTIF(①解答入力!E44:AR44,"=5")</f>
        <v>0</v>
      </c>
      <c r="I55" s="178">
        <f t="shared" ref="I55:I62" si="8">SUM(D55:H55)</f>
        <v>0</v>
      </c>
      <c r="J55" s="179">
        <f>①解答入力!D44</f>
        <v>3</v>
      </c>
      <c r="K55" s="179">
        <f>HLOOKUP(J55,$D$9:$H$146,47)</f>
        <v>0</v>
      </c>
      <c r="L55" s="180" t="e">
        <f t="shared" si="5"/>
        <v>#DIV/0!</v>
      </c>
    </row>
    <row r="56" spans="1:12" ht="11.1" customHeight="1">
      <c r="A56" s="508"/>
      <c r="B56" s="488"/>
      <c r="C56" s="178">
        <v>42</v>
      </c>
      <c r="D56" s="179">
        <f>COUNTIF(①解答入力!E45:AR45,"=1")</f>
        <v>0</v>
      </c>
      <c r="E56" s="179">
        <f>COUNTIF(①解答入力!E45:AR45,"=2")</f>
        <v>0</v>
      </c>
      <c r="F56" s="179">
        <f>COUNTIF(①解答入力!E45:AR45,"=3")</f>
        <v>0</v>
      </c>
      <c r="G56" s="179">
        <f>COUNTIF(①解答入力!E45:AR45,"=4")</f>
        <v>0</v>
      </c>
      <c r="H56" s="179">
        <f>COUNTIF(①解答入力!E45:AR45,"=5")</f>
        <v>0</v>
      </c>
      <c r="I56" s="178">
        <f t="shared" si="8"/>
        <v>0</v>
      </c>
      <c r="J56" s="179">
        <f>①解答入力!D45</f>
        <v>5</v>
      </c>
      <c r="K56" s="179">
        <f>HLOOKUP(J56,$D$9:$H$146,48)</f>
        <v>0</v>
      </c>
      <c r="L56" s="180" t="e">
        <f t="shared" si="5"/>
        <v>#DIV/0!</v>
      </c>
    </row>
    <row r="57" spans="1:12" ht="11.1" customHeight="1">
      <c r="A57" s="508"/>
      <c r="B57" s="488"/>
      <c r="C57" s="178">
        <v>43</v>
      </c>
      <c r="D57" s="179">
        <f>COUNTIF(①解答入力!E46:AR46,"=1")</f>
        <v>0</v>
      </c>
      <c r="E57" s="179">
        <f>COUNTIF(①解答入力!E46:AR46,"=2")</f>
        <v>0</v>
      </c>
      <c r="F57" s="179">
        <f>COUNTIF(①解答入力!E46:AR46,"=3")</f>
        <v>0</v>
      </c>
      <c r="G57" s="179">
        <f>COUNTIF(①解答入力!E46:AR46,"=4")</f>
        <v>0</v>
      </c>
      <c r="H57" s="179">
        <f>COUNTIF(①解答入力!E46:AR46,"=5")</f>
        <v>0</v>
      </c>
      <c r="I57" s="178">
        <f t="shared" si="8"/>
        <v>0</v>
      </c>
      <c r="J57" s="179">
        <f>①解答入力!D46</f>
        <v>3</v>
      </c>
      <c r="K57" s="179">
        <f>HLOOKUP(J57,$D$9:$H$146,49)</f>
        <v>0</v>
      </c>
      <c r="L57" s="180" t="e">
        <f t="shared" si="5"/>
        <v>#DIV/0!</v>
      </c>
    </row>
    <row r="58" spans="1:12" ht="11.1" customHeight="1">
      <c r="A58" s="508"/>
      <c r="B58" s="488"/>
      <c r="C58" s="178">
        <v>44</v>
      </c>
      <c r="D58" s="179">
        <f>COUNTIF(①解答入力!E47:AR47,"=1")</f>
        <v>0</v>
      </c>
      <c r="E58" s="179">
        <f>COUNTIF(①解答入力!E47:AR47,"=2")</f>
        <v>0</v>
      </c>
      <c r="F58" s="179">
        <f>COUNTIF(①解答入力!E47:AR47,"=3")</f>
        <v>0</v>
      </c>
      <c r="G58" s="179">
        <f>COUNTIF(①解答入力!E47:AR47,"=4")</f>
        <v>0</v>
      </c>
      <c r="H58" s="179">
        <f>COUNTIF(①解答入力!E47:AR47,"=5")</f>
        <v>0</v>
      </c>
      <c r="I58" s="178">
        <f t="shared" si="8"/>
        <v>0</v>
      </c>
      <c r="J58" s="179">
        <f>①解答入力!D47</f>
        <v>5</v>
      </c>
      <c r="K58" s="179">
        <f>HLOOKUP(J58,$D$9:$H$146,50)</f>
        <v>0</v>
      </c>
      <c r="L58" s="180" t="e">
        <f t="shared" si="5"/>
        <v>#DIV/0!</v>
      </c>
    </row>
    <row r="59" spans="1:12" ht="11.1" customHeight="1">
      <c r="A59" s="508"/>
      <c r="B59" s="488"/>
      <c r="C59" s="178">
        <v>45</v>
      </c>
      <c r="D59" s="179">
        <f>COUNTIF(①解答入力!E48:AR48,"=1")</f>
        <v>0</v>
      </c>
      <c r="E59" s="179">
        <f>COUNTIF(①解答入力!E48:AR48,"=2")</f>
        <v>0</v>
      </c>
      <c r="F59" s="179">
        <f>COUNTIF(①解答入力!E48:AR48,"=3")</f>
        <v>0</v>
      </c>
      <c r="G59" s="179">
        <f>COUNTIF(①解答入力!E48:AR48,"=4")</f>
        <v>0</v>
      </c>
      <c r="H59" s="179">
        <f>COUNTIF(①解答入力!E48:AR48,"=5")</f>
        <v>0</v>
      </c>
      <c r="I59" s="178">
        <f t="shared" si="8"/>
        <v>0</v>
      </c>
      <c r="J59" s="179">
        <f>①解答入力!D48</f>
        <v>2</v>
      </c>
      <c r="K59" s="179">
        <f>HLOOKUP(J59,$D$9:$H$146,51)</f>
        <v>0</v>
      </c>
      <c r="L59" s="180" t="e">
        <f t="shared" si="5"/>
        <v>#DIV/0!</v>
      </c>
    </row>
    <row r="60" spans="1:12" ht="11.1" customHeight="1">
      <c r="A60" s="508"/>
      <c r="B60" s="488"/>
      <c r="C60" s="178">
        <v>46</v>
      </c>
      <c r="D60" s="179">
        <f>COUNTIF(①解答入力!E49:AR49,"=1")</f>
        <v>0</v>
      </c>
      <c r="E60" s="179">
        <f>COUNTIF(①解答入力!E49:AR49,"=2")</f>
        <v>0</v>
      </c>
      <c r="F60" s="179">
        <f>COUNTIF(①解答入力!E49:AR49,"=3")</f>
        <v>0</v>
      </c>
      <c r="G60" s="179">
        <f>COUNTIF(①解答入力!E49:AR49,"=4")</f>
        <v>0</v>
      </c>
      <c r="H60" s="179">
        <f>COUNTIF(①解答入力!E49:AR49,"=5")</f>
        <v>0</v>
      </c>
      <c r="I60" s="178">
        <f t="shared" si="8"/>
        <v>0</v>
      </c>
      <c r="J60" s="179">
        <f>①解答入力!D49</f>
        <v>3</v>
      </c>
      <c r="K60" s="179">
        <f>HLOOKUP(J60,$D$9:$H$146,52)</f>
        <v>0</v>
      </c>
      <c r="L60" s="180" t="e">
        <f t="shared" si="5"/>
        <v>#DIV/0!</v>
      </c>
    </row>
    <row r="61" spans="1:12" ht="11.1" customHeight="1">
      <c r="A61" s="508"/>
      <c r="B61" s="488"/>
      <c r="C61" s="178">
        <v>47</v>
      </c>
      <c r="D61" s="179">
        <f>COUNTIF(①解答入力!E50:AR50,"=1")</f>
        <v>0</v>
      </c>
      <c r="E61" s="179">
        <f>COUNTIF(①解答入力!E50:AR50,"=2")</f>
        <v>0</v>
      </c>
      <c r="F61" s="179">
        <f>COUNTIF(①解答入力!E50:AR50,"=3")</f>
        <v>0</v>
      </c>
      <c r="G61" s="179">
        <f>COUNTIF(①解答入力!E50:AR50,"=4")</f>
        <v>0</v>
      </c>
      <c r="H61" s="179">
        <f>COUNTIF(①解答入力!E50:AR50,"=5")</f>
        <v>0</v>
      </c>
      <c r="I61" s="178">
        <f t="shared" si="8"/>
        <v>0</v>
      </c>
      <c r="J61" s="179">
        <f>①解答入力!D50</f>
        <v>2</v>
      </c>
      <c r="K61" s="179">
        <f>HLOOKUP(J61,$D$9:$H$146,53)</f>
        <v>0</v>
      </c>
      <c r="L61" s="180" t="e">
        <f t="shared" si="5"/>
        <v>#DIV/0!</v>
      </c>
    </row>
    <row r="62" spans="1:12" ht="11.1" customHeight="1">
      <c r="A62" s="508"/>
      <c r="B62" s="488"/>
      <c r="C62" s="178">
        <v>48</v>
      </c>
      <c r="D62" s="179">
        <f>COUNTIF(①解答入力!E51:AR51,"=1")</f>
        <v>0</v>
      </c>
      <c r="E62" s="179">
        <f>COUNTIF(①解答入力!E51:AR51,"=2")</f>
        <v>0</v>
      </c>
      <c r="F62" s="179">
        <f>COUNTIF(①解答入力!E51:AR51,"=3")</f>
        <v>0</v>
      </c>
      <c r="G62" s="179">
        <f>COUNTIF(①解答入力!E51:AR51,"=4")</f>
        <v>0</v>
      </c>
      <c r="H62" s="179">
        <f>COUNTIF(①解答入力!E51:AR51,"=5")</f>
        <v>0</v>
      </c>
      <c r="I62" s="178">
        <f t="shared" si="8"/>
        <v>0</v>
      </c>
      <c r="J62" s="179">
        <f>①解答入力!D51</f>
        <v>5</v>
      </c>
      <c r="K62" s="179">
        <f>HLOOKUP(J62,$D$9:$H$146,54)</f>
        <v>0</v>
      </c>
      <c r="L62" s="180" t="e">
        <f t="shared" si="5"/>
        <v>#DIV/0!</v>
      </c>
    </row>
    <row r="63" spans="1:12" ht="11.1" customHeight="1">
      <c r="A63" s="508"/>
      <c r="B63" s="488"/>
      <c r="C63" s="178">
        <v>49</v>
      </c>
      <c r="D63" s="179">
        <f>COUNTIF(①解答入力!E52:AR52,"=1")</f>
        <v>0</v>
      </c>
      <c r="E63" s="179">
        <f>COUNTIF(①解答入力!E52:AR52,"=2")</f>
        <v>0</v>
      </c>
      <c r="F63" s="179">
        <f>COUNTIF(①解答入力!E52:AR52,"=3")</f>
        <v>0</v>
      </c>
      <c r="G63" s="179">
        <f>COUNTIF(①解答入力!E52:AR52,"=4")</f>
        <v>0</v>
      </c>
      <c r="H63" s="179">
        <f>COUNTIF(①解答入力!E52:AR52,"=5")</f>
        <v>0</v>
      </c>
      <c r="I63" s="178">
        <f t="shared" ref="I63:I70" si="9">SUM(D63:H63)</f>
        <v>0</v>
      </c>
      <c r="J63" s="179">
        <f>①解答入力!D52</f>
        <v>1</v>
      </c>
      <c r="K63" s="179">
        <f>HLOOKUP(J63,$D$9:$H$146,55)</f>
        <v>0</v>
      </c>
      <c r="L63" s="180" t="e">
        <f t="shared" si="5"/>
        <v>#DIV/0!</v>
      </c>
    </row>
    <row r="64" spans="1:12" ht="11.1" customHeight="1">
      <c r="A64" s="508"/>
      <c r="B64" s="488"/>
      <c r="C64" s="178">
        <v>50</v>
      </c>
      <c r="D64" s="179">
        <f>COUNTIF(①解答入力!E53:AR53,"=1")</f>
        <v>0</v>
      </c>
      <c r="E64" s="179">
        <f>COUNTIF(①解答入力!E53:AR53,"=2")</f>
        <v>0</v>
      </c>
      <c r="F64" s="179">
        <f>COUNTIF(①解答入力!E53:AR53,"=3")</f>
        <v>0</v>
      </c>
      <c r="G64" s="179">
        <f>COUNTIF(①解答入力!E53:AR53,"=4")</f>
        <v>0</v>
      </c>
      <c r="H64" s="179">
        <f>COUNTIF(①解答入力!E53:AR53,"=5")</f>
        <v>0</v>
      </c>
      <c r="I64" s="178">
        <f t="shared" si="9"/>
        <v>0</v>
      </c>
      <c r="J64" s="179">
        <f>①解答入力!D53</f>
        <v>4</v>
      </c>
      <c r="K64" s="179">
        <f>HLOOKUP(J64,$D$9:$H$146,56)</f>
        <v>0</v>
      </c>
      <c r="L64" s="180" t="e">
        <f t="shared" si="5"/>
        <v>#DIV/0!</v>
      </c>
    </row>
    <row r="65" spans="1:12" ht="11.1" customHeight="1">
      <c r="A65" s="508"/>
      <c r="B65" s="488"/>
      <c r="C65" s="178">
        <v>51</v>
      </c>
      <c r="D65" s="179">
        <f>COUNTIF(①解答入力!E54:AR54,"=1")</f>
        <v>0</v>
      </c>
      <c r="E65" s="179">
        <f>COUNTIF(①解答入力!E54:AR54,"=2")</f>
        <v>0</v>
      </c>
      <c r="F65" s="179">
        <f>COUNTIF(①解答入力!E54:AR54,"=3")</f>
        <v>0</v>
      </c>
      <c r="G65" s="179">
        <f>COUNTIF(①解答入力!E54:AR54,"=4")</f>
        <v>0</v>
      </c>
      <c r="H65" s="179">
        <f>COUNTIF(①解答入力!E54:AR54,"=5")</f>
        <v>0</v>
      </c>
      <c r="I65" s="178">
        <f t="shared" si="9"/>
        <v>0</v>
      </c>
      <c r="J65" s="179">
        <f>①解答入力!D54</f>
        <v>4</v>
      </c>
      <c r="K65" s="179">
        <f>HLOOKUP(J65,$D$9:$H$146,57)</f>
        <v>0</v>
      </c>
      <c r="L65" s="180" t="e">
        <f t="shared" si="5"/>
        <v>#DIV/0!</v>
      </c>
    </row>
    <row r="66" spans="1:12" ht="11.1" customHeight="1">
      <c r="A66" s="508"/>
      <c r="B66" s="488"/>
      <c r="C66" s="178">
        <v>52</v>
      </c>
      <c r="D66" s="179">
        <f>COUNTIF(①解答入力!E55:AR55,"=1")</f>
        <v>0</v>
      </c>
      <c r="E66" s="179">
        <f>COUNTIF(①解答入力!E55:AR55,"=2")</f>
        <v>0</v>
      </c>
      <c r="F66" s="179">
        <f>COUNTIF(①解答入力!E55:AR55,"=3")</f>
        <v>0</v>
      </c>
      <c r="G66" s="179">
        <f>COUNTIF(①解答入力!E55:AR55,"=4")</f>
        <v>0</v>
      </c>
      <c r="H66" s="179">
        <f>COUNTIF(①解答入力!E55:AR55,"=5")</f>
        <v>0</v>
      </c>
      <c r="I66" s="178">
        <f t="shared" si="9"/>
        <v>0</v>
      </c>
      <c r="J66" s="179">
        <f>①解答入力!D55</f>
        <v>2</v>
      </c>
      <c r="K66" s="179">
        <f>HLOOKUP(J66,$D$9:$H$146,58)</f>
        <v>0</v>
      </c>
      <c r="L66" s="180" t="e">
        <f t="shared" si="5"/>
        <v>#DIV/0!</v>
      </c>
    </row>
    <row r="67" spans="1:12" ht="11.1" customHeight="1">
      <c r="A67" s="508"/>
      <c r="B67" s="488"/>
      <c r="C67" s="178">
        <v>53</v>
      </c>
      <c r="D67" s="179">
        <f>COUNTIF(①解答入力!E56:AR56,"=1")</f>
        <v>0</v>
      </c>
      <c r="E67" s="179">
        <f>COUNTIF(①解答入力!E56:AR56,"=2")</f>
        <v>0</v>
      </c>
      <c r="F67" s="179">
        <f>COUNTIF(①解答入力!E56:AR56,"=3")</f>
        <v>0</v>
      </c>
      <c r="G67" s="179">
        <f>COUNTIF(①解答入力!E56:AR56,"=4")</f>
        <v>0</v>
      </c>
      <c r="H67" s="179">
        <f>COUNTIF(①解答入力!E56:AR56,"=5")</f>
        <v>0</v>
      </c>
      <c r="I67" s="178">
        <f t="shared" si="9"/>
        <v>0</v>
      </c>
      <c r="J67" s="179">
        <f>①解答入力!D56</f>
        <v>3</v>
      </c>
      <c r="K67" s="179">
        <f>HLOOKUP(J67,$D$9:$H$146,59)</f>
        <v>0</v>
      </c>
      <c r="L67" s="180" t="e">
        <f t="shared" si="5"/>
        <v>#DIV/0!</v>
      </c>
    </row>
    <row r="68" spans="1:12" ht="11.1" customHeight="1">
      <c r="A68" s="508"/>
      <c r="B68" s="488"/>
      <c r="C68" s="178">
        <v>54</v>
      </c>
      <c r="D68" s="179">
        <f>COUNTIF(①解答入力!E57:AR57,"=1")</f>
        <v>0</v>
      </c>
      <c r="E68" s="179">
        <f>COUNTIF(①解答入力!E57:AR57,"=2")</f>
        <v>0</v>
      </c>
      <c r="F68" s="179">
        <f>COUNTIF(①解答入力!E57:AR57,"=3")</f>
        <v>0</v>
      </c>
      <c r="G68" s="179">
        <f>COUNTIF(①解答入力!E57:AR57,"=4")</f>
        <v>0</v>
      </c>
      <c r="H68" s="179">
        <f>COUNTIF(①解答入力!E57:AR57,"=5")</f>
        <v>0</v>
      </c>
      <c r="I68" s="178">
        <f t="shared" si="9"/>
        <v>0</v>
      </c>
      <c r="J68" s="179">
        <f>①解答入力!D57</f>
        <v>1</v>
      </c>
      <c r="K68" s="179">
        <f>HLOOKUP(J68,$D$9:$H$146,60)</f>
        <v>0</v>
      </c>
      <c r="L68" s="180" t="e">
        <f t="shared" si="5"/>
        <v>#DIV/0!</v>
      </c>
    </row>
    <row r="69" spans="1:12" ht="11.1" customHeight="1">
      <c r="A69" s="508"/>
      <c r="B69" s="488"/>
      <c r="C69" s="178">
        <v>55</v>
      </c>
      <c r="D69" s="179">
        <f>COUNTIF(①解答入力!E58:AR58,"=1")</f>
        <v>0</v>
      </c>
      <c r="E69" s="179">
        <f>COUNTIF(①解答入力!E58:AR58,"=2")</f>
        <v>0</v>
      </c>
      <c r="F69" s="179">
        <f>COUNTIF(①解答入力!E58:AR58,"=3")</f>
        <v>0</v>
      </c>
      <c r="G69" s="179">
        <f>COUNTIF(①解答入力!E58:AR58,"=4")</f>
        <v>0</v>
      </c>
      <c r="H69" s="179">
        <f>COUNTIF(①解答入力!E58:AR58,"=5")</f>
        <v>0</v>
      </c>
      <c r="I69" s="178">
        <f t="shared" si="9"/>
        <v>0</v>
      </c>
      <c r="J69" s="179">
        <f>①解答入力!D58</f>
        <v>5</v>
      </c>
      <c r="K69" s="179">
        <f>HLOOKUP(J69,$D$9:$H$146,61)</f>
        <v>0</v>
      </c>
      <c r="L69" s="180" t="e">
        <f t="shared" si="5"/>
        <v>#DIV/0!</v>
      </c>
    </row>
    <row r="70" spans="1:12" ht="11.1" customHeight="1">
      <c r="A70" s="508"/>
      <c r="B70" s="488"/>
      <c r="C70" s="178">
        <v>56</v>
      </c>
      <c r="D70" s="179">
        <f>COUNTIF(①解答入力!E59:AR59,"=1")</f>
        <v>0</v>
      </c>
      <c r="E70" s="179">
        <f>COUNTIF(①解答入力!E59:AR59,"=2")</f>
        <v>0</v>
      </c>
      <c r="F70" s="179">
        <f>COUNTIF(①解答入力!E59:AR59,"=3")</f>
        <v>0</v>
      </c>
      <c r="G70" s="179">
        <f>COUNTIF(①解答入力!E59:AR59,"=4")</f>
        <v>0</v>
      </c>
      <c r="H70" s="179">
        <f>COUNTIF(①解答入力!E59:AR59,"=5")</f>
        <v>0</v>
      </c>
      <c r="I70" s="178">
        <f t="shared" si="9"/>
        <v>0</v>
      </c>
      <c r="J70" s="179">
        <f>①解答入力!D59</f>
        <v>2</v>
      </c>
      <c r="K70" s="179">
        <f>HLOOKUP(J70,$D$9:$H$146,62)</f>
        <v>0</v>
      </c>
      <c r="L70" s="180" t="e">
        <f t="shared" si="5"/>
        <v>#DIV/0!</v>
      </c>
    </row>
    <row r="71" spans="1:12" ht="11.1" customHeight="1">
      <c r="A71" s="508"/>
      <c r="B71" s="488"/>
      <c r="C71" s="178">
        <v>57</v>
      </c>
      <c r="D71" s="179">
        <f>COUNTIF(①解答入力!E60:AR60,"=1")</f>
        <v>0</v>
      </c>
      <c r="E71" s="179">
        <f>COUNTIF(①解答入力!E60:AR60,"=2")</f>
        <v>0</v>
      </c>
      <c r="F71" s="179">
        <f>COUNTIF(①解答入力!E60:AR60,"=3")</f>
        <v>0</v>
      </c>
      <c r="G71" s="179">
        <f>COUNTIF(①解答入力!E60:AR60,"=4")</f>
        <v>0</v>
      </c>
      <c r="H71" s="179">
        <f>COUNTIF(①解答入力!E60:AR60,"=5")</f>
        <v>0</v>
      </c>
      <c r="I71" s="178">
        <f t="shared" ref="I71:I83" si="10">SUM(D71:H71)</f>
        <v>0</v>
      </c>
      <c r="J71" s="179">
        <f>①解答入力!D60</f>
        <v>3</v>
      </c>
      <c r="K71" s="179">
        <f>HLOOKUP(J71,$D$9:$H$146,63)</f>
        <v>0</v>
      </c>
      <c r="L71" s="180" t="e">
        <f t="shared" ref="L71:L102" si="11">K71/I71</f>
        <v>#DIV/0!</v>
      </c>
    </row>
    <row r="72" spans="1:12" ht="11.1" customHeight="1">
      <c r="A72" s="508"/>
      <c r="B72" s="488"/>
      <c r="C72" s="178">
        <v>58</v>
      </c>
      <c r="D72" s="179">
        <f>COUNTIF(①解答入力!E61:AR61,"=1")</f>
        <v>0</v>
      </c>
      <c r="E72" s="179">
        <f>COUNTIF(①解答入力!E61:AR61,"=2")</f>
        <v>0</v>
      </c>
      <c r="F72" s="179">
        <f>COUNTIF(①解答入力!E61:AR61,"=3")</f>
        <v>0</v>
      </c>
      <c r="G72" s="179">
        <f>COUNTIF(①解答入力!E61:AR61,"=4")</f>
        <v>0</v>
      </c>
      <c r="H72" s="179">
        <f>COUNTIF(①解答入力!E61:AR61,"=5")</f>
        <v>0</v>
      </c>
      <c r="I72" s="178">
        <f t="shared" si="10"/>
        <v>0</v>
      </c>
      <c r="J72" s="179">
        <f>①解答入力!D61</f>
        <v>3</v>
      </c>
      <c r="K72" s="179">
        <f>HLOOKUP(J72,$D$9:$H$146,64)</f>
        <v>0</v>
      </c>
      <c r="L72" s="180" t="e">
        <f t="shared" si="11"/>
        <v>#DIV/0!</v>
      </c>
    </row>
    <row r="73" spans="1:12" ht="11.1" customHeight="1">
      <c r="A73" s="508"/>
      <c r="B73" s="488"/>
      <c r="C73" s="178">
        <v>59</v>
      </c>
      <c r="D73" s="179">
        <f>COUNTIF(①解答入力!E62:AR62,"=1")</f>
        <v>0</v>
      </c>
      <c r="E73" s="179">
        <f>COUNTIF(①解答入力!E62:AR62,"=2")</f>
        <v>0</v>
      </c>
      <c r="F73" s="179">
        <f>COUNTIF(①解答入力!E62:AR62,"=3")</f>
        <v>0</v>
      </c>
      <c r="G73" s="179">
        <f>COUNTIF(①解答入力!E62:AR62,"=4")</f>
        <v>0</v>
      </c>
      <c r="H73" s="179">
        <f>COUNTIF(①解答入力!E62:AR62,"=5")</f>
        <v>0</v>
      </c>
      <c r="I73" s="178">
        <f t="shared" si="10"/>
        <v>0</v>
      </c>
      <c r="J73" s="179">
        <f>①解答入力!D62</f>
        <v>3</v>
      </c>
      <c r="K73" s="179">
        <f>HLOOKUP(J73,$D$9:$H$146,65)</f>
        <v>0</v>
      </c>
      <c r="L73" s="180" t="e">
        <f t="shared" si="11"/>
        <v>#DIV/0!</v>
      </c>
    </row>
    <row r="74" spans="1:12" ht="11.1" customHeight="1">
      <c r="A74" s="508"/>
      <c r="B74" s="488"/>
      <c r="C74" s="178">
        <v>60</v>
      </c>
      <c r="D74" s="179">
        <f>COUNTIF(①解答入力!E63:AR63,"=1")</f>
        <v>0</v>
      </c>
      <c r="E74" s="179">
        <f>COUNTIF(①解答入力!E63:AR63,"=2")</f>
        <v>0</v>
      </c>
      <c r="F74" s="179">
        <f>COUNTIF(①解答入力!E63:AR63,"=3")</f>
        <v>0</v>
      </c>
      <c r="G74" s="179">
        <f>COUNTIF(①解答入力!E63:AR63,"=4")</f>
        <v>0</v>
      </c>
      <c r="H74" s="179">
        <f>COUNTIF(①解答入力!E63:AR63,"=5")</f>
        <v>0</v>
      </c>
      <c r="I74" s="178">
        <f t="shared" si="10"/>
        <v>0</v>
      </c>
      <c r="J74" s="179">
        <f>①解答入力!D63</f>
        <v>2</v>
      </c>
      <c r="K74" s="179">
        <f>HLOOKUP(J74,$D$9:$H$146,66)</f>
        <v>0</v>
      </c>
      <c r="L74" s="180" t="e">
        <f t="shared" si="11"/>
        <v>#DIV/0!</v>
      </c>
    </row>
    <row r="75" spans="1:12" ht="11.1" customHeight="1" thickBot="1">
      <c r="A75" s="508"/>
      <c r="B75" s="489"/>
      <c r="C75" s="480" t="s">
        <v>39</v>
      </c>
      <c r="D75" s="481"/>
      <c r="E75" s="481"/>
      <c r="F75" s="481"/>
      <c r="G75" s="481"/>
      <c r="H75" s="482"/>
      <c r="I75" s="181">
        <f>SUM(I49:I74)</f>
        <v>0</v>
      </c>
      <c r="J75" s="182"/>
      <c r="K75" s="183">
        <f>SUM(K49:K74)</f>
        <v>0</v>
      </c>
      <c r="L75" s="184" t="e">
        <f t="shared" si="11"/>
        <v>#DIV/0!</v>
      </c>
    </row>
    <row r="76" spans="1:12" ht="11.1" customHeight="1">
      <c r="A76" s="508"/>
      <c r="B76" s="513" t="s">
        <v>96</v>
      </c>
      <c r="C76" s="178">
        <v>61</v>
      </c>
      <c r="D76" s="179">
        <f>COUNTIF(①解答入力!E64:AR64,"=1")</f>
        <v>0</v>
      </c>
      <c r="E76" s="179">
        <f>COUNTIF(①解答入力!E64:AR64,"=2")</f>
        <v>0</v>
      </c>
      <c r="F76" s="179">
        <f>COUNTIF(①解答入力!E64:AR64,"=3")</f>
        <v>0</v>
      </c>
      <c r="G76" s="179">
        <f>COUNTIF(①解答入力!E64:AR64,"=4")</f>
        <v>0</v>
      </c>
      <c r="H76" s="179">
        <f>COUNTIF(①解答入力!E64:AR64,"=5")</f>
        <v>0</v>
      </c>
      <c r="I76" s="178">
        <f t="shared" si="10"/>
        <v>0</v>
      </c>
      <c r="J76" s="186">
        <f>①解答入力!D64</f>
        <v>5</v>
      </c>
      <c r="K76" s="179">
        <f>HLOOKUP(J76,$D$9:$H$146,68)</f>
        <v>0</v>
      </c>
      <c r="L76" s="180" t="e">
        <f t="shared" si="11"/>
        <v>#DIV/0!</v>
      </c>
    </row>
    <row r="77" spans="1:12" ht="11.1" customHeight="1">
      <c r="A77" s="508"/>
      <c r="B77" s="514"/>
      <c r="C77" s="178">
        <v>62</v>
      </c>
      <c r="D77" s="179">
        <f>COUNTIF(①解答入力!E65:AR65,"=1")</f>
        <v>0</v>
      </c>
      <c r="E77" s="179">
        <f>COUNTIF(①解答入力!E65:AR65,"=2")</f>
        <v>0</v>
      </c>
      <c r="F77" s="179">
        <f>COUNTIF(①解答入力!E65:AR65,"=3")</f>
        <v>0</v>
      </c>
      <c r="G77" s="179">
        <f>COUNTIF(①解答入力!E65:AR65,"=4")</f>
        <v>0</v>
      </c>
      <c r="H77" s="179">
        <f>COUNTIF(①解答入力!E65:AR65,"=5")</f>
        <v>0</v>
      </c>
      <c r="I77" s="178">
        <f t="shared" si="10"/>
        <v>0</v>
      </c>
      <c r="J77" s="186">
        <f>①解答入力!D65</f>
        <v>1</v>
      </c>
      <c r="K77" s="179">
        <f>HLOOKUP(J77,$D$9:$H$146,69)</f>
        <v>0</v>
      </c>
      <c r="L77" s="180" t="e">
        <f t="shared" si="11"/>
        <v>#DIV/0!</v>
      </c>
    </row>
    <row r="78" spans="1:12" ht="11.1" customHeight="1">
      <c r="A78" s="508"/>
      <c r="B78" s="514"/>
      <c r="C78" s="178">
        <v>63</v>
      </c>
      <c r="D78" s="179">
        <f>COUNTIF(①解答入力!E66:AR66,"=1")</f>
        <v>0</v>
      </c>
      <c r="E78" s="179">
        <f>COUNTIF(①解答入力!E66:AR66,"=2")</f>
        <v>0</v>
      </c>
      <c r="F78" s="179">
        <f>COUNTIF(①解答入力!E66:AR66,"=3")</f>
        <v>0</v>
      </c>
      <c r="G78" s="179">
        <f>COUNTIF(①解答入力!E66:AR66,"=4")</f>
        <v>0</v>
      </c>
      <c r="H78" s="179">
        <f>COUNTIF(①解答入力!E66:AR66,"=5")</f>
        <v>0</v>
      </c>
      <c r="I78" s="178">
        <f t="shared" si="10"/>
        <v>0</v>
      </c>
      <c r="J78" s="186">
        <f>①解答入力!D66</f>
        <v>5</v>
      </c>
      <c r="K78" s="179">
        <f>HLOOKUP(J78,$D$9:$H$146,70)</f>
        <v>0</v>
      </c>
      <c r="L78" s="180" t="e">
        <f t="shared" si="11"/>
        <v>#DIV/0!</v>
      </c>
    </row>
    <row r="79" spans="1:12" ht="11.1" customHeight="1">
      <c r="A79" s="508"/>
      <c r="B79" s="514"/>
      <c r="C79" s="178">
        <v>64</v>
      </c>
      <c r="D79" s="179">
        <f>COUNTIF(①解答入力!E67:AR67,"=1")</f>
        <v>0</v>
      </c>
      <c r="E79" s="179">
        <f>COUNTIF(①解答入力!E67:AR67,"=2")</f>
        <v>0</v>
      </c>
      <c r="F79" s="179">
        <f>COUNTIF(①解答入力!E67:AR67,"=3")</f>
        <v>0</v>
      </c>
      <c r="G79" s="179">
        <f>COUNTIF(①解答入力!E67:AR67,"=4")</f>
        <v>0</v>
      </c>
      <c r="H79" s="179">
        <f>COUNTIF(①解答入力!E67:AR67,"=5")</f>
        <v>0</v>
      </c>
      <c r="I79" s="178">
        <f t="shared" si="10"/>
        <v>0</v>
      </c>
      <c r="J79" s="186">
        <f>①解答入力!D67</f>
        <v>3</v>
      </c>
      <c r="K79" s="179">
        <f>HLOOKUP(J79,$D$9:$H$146,71)</f>
        <v>0</v>
      </c>
      <c r="L79" s="180" t="e">
        <f t="shared" si="11"/>
        <v>#DIV/0!</v>
      </c>
    </row>
    <row r="80" spans="1:12" ht="11.1" customHeight="1">
      <c r="A80" s="508"/>
      <c r="B80" s="514"/>
      <c r="C80" s="178">
        <v>65</v>
      </c>
      <c r="D80" s="179">
        <f>COUNTIF(①解答入力!E68:AR68,"=1")</f>
        <v>0</v>
      </c>
      <c r="E80" s="179">
        <f>COUNTIF(①解答入力!E68:AR68,"=2")</f>
        <v>0</v>
      </c>
      <c r="F80" s="179">
        <f>COUNTIF(①解答入力!E68:AR68,"=3")</f>
        <v>0</v>
      </c>
      <c r="G80" s="179">
        <f>COUNTIF(①解答入力!E68:AR68,"=4")</f>
        <v>0</v>
      </c>
      <c r="H80" s="179">
        <f>COUNTIF(①解答入力!E68:AR68,"=5")</f>
        <v>0</v>
      </c>
      <c r="I80" s="178">
        <f t="shared" si="10"/>
        <v>0</v>
      </c>
      <c r="J80" s="186">
        <f>①解答入力!D68</f>
        <v>2</v>
      </c>
      <c r="K80" s="179">
        <f>HLOOKUP(J80,$D$9:$H$146,72)</f>
        <v>0</v>
      </c>
      <c r="L80" s="180" t="e">
        <f t="shared" si="11"/>
        <v>#DIV/0!</v>
      </c>
    </row>
    <row r="81" spans="1:12" ht="11.1" customHeight="1">
      <c r="A81" s="508"/>
      <c r="B81" s="514"/>
      <c r="C81" s="178">
        <v>66</v>
      </c>
      <c r="D81" s="179">
        <f>COUNTIF(①解答入力!E69:AR69,"=1")</f>
        <v>0</v>
      </c>
      <c r="E81" s="179">
        <f>COUNTIF(①解答入力!E69:AR69,"=2")</f>
        <v>0</v>
      </c>
      <c r="F81" s="179">
        <f>COUNTIF(①解答入力!E69:AR69,"=3")</f>
        <v>0</v>
      </c>
      <c r="G81" s="179">
        <f>COUNTIF(①解答入力!E69:AR69,"=4")</f>
        <v>0</v>
      </c>
      <c r="H81" s="179">
        <f>COUNTIF(①解答入力!E69:AR69,"=5")</f>
        <v>0</v>
      </c>
      <c r="I81" s="178">
        <f t="shared" si="10"/>
        <v>0</v>
      </c>
      <c r="J81" s="186">
        <f>①解答入力!D69</f>
        <v>2</v>
      </c>
      <c r="K81" s="179">
        <f>HLOOKUP(J81,$D$9:$H$146,73)</f>
        <v>0</v>
      </c>
      <c r="L81" s="180" t="e">
        <f t="shared" si="11"/>
        <v>#DIV/0!</v>
      </c>
    </row>
    <row r="82" spans="1:12" ht="11.1" customHeight="1">
      <c r="A82" s="508"/>
      <c r="B82" s="514"/>
      <c r="C82" s="178">
        <v>67</v>
      </c>
      <c r="D82" s="179">
        <f>COUNTIF(①解答入力!E70:AR70,"=1")</f>
        <v>0</v>
      </c>
      <c r="E82" s="179">
        <f>COUNTIF(①解答入力!E70:AR70,"=2")</f>
        <v>0</v>
      </c>
      <c r="F82" s="179">
        <f>COUNTIF(①解答入力!E70:AR70,"=3")</f>
        <v>0</v>
      </c>
      <c r="G82" s="179">
        <f>COUNTIF(①解答入力!E70:AR70,"=4")</f>
        <v>0</v>
      </c>
      <c r="H82" s="179">
        <f>COUNTIF(①解答入力!E70:AR70,"=5")</f>
        <v>0</v>
      </c>
      <c r="I82" s="178">
        <f t="shared" si="10"/>
        <v>0</v>
      </c>
      <c r="J82" s="186">
        <f>①解答入力!D70</f>
        <v>2</v>
      </c>
      <c r="K82" s="179">
        <f>HLOOKUP(J82,$D$9:$H$146,74)</f>
        <v>0</v>
      </c>
      <c r="L82" s="180" t="e">
        <f t="shared" si="11"/>
        <v>#DIV/0!</v>
      </c>
    </row>
    <row r="83" spans="1:12" ht="11.1" customHeight="1">
      <c r="A83" s="508"/>
      <c r="B83" s="514"/>
      <c r="C83" s="178">
        <v>68</v>
      </c>
      <c r="D83" s="186">
        <f>COUNTIF(①解答入力!E71:AR71,"=1")</f>
        <v>0</v>
      </c>
      <c r="E83" s="186">
        <f>COUNTIF(①解答入力!E71:AR71,"=2")</f>
        <v>0</v>
      </c>
      <c r="F83" s="186">
        <f>COUNTIF(①解答入力!E71:AR71,"=3")</f>
        <v>0</v>
      </c>
      <c r="G83" s="186">
        <f>COUNTIF(①解答入力!E71:AR71,"=4")</f>
        <v>0</v>
      </c>
      <c r="H83" s="186">
        <f>COUNTIF(①解答入力!E71:AR71,"=5")</f>
        <v>0</v>
      </c>
      <c r="I83" s="178">
        <f t="shared" si="10"/>
        <v>0</v>
      </c>
      <c r="J83" s="186">
        <f>①解答入力!D71</f>
        <v>1</v>
      </c>
      <c r="K83" s="187">
        <f>HLOOKUP(J83,$D$9:$H$146,75)</f>
        <v>0</v>
      </c>
      <c r="L83" s="180" t="e">
        <f t="shared" si="11"/>
        <v>#DIV/0!</v>
      </c>
    </row>
    <row r="84" spans="1:12" ht="11.1" customHeight="1" thickBot="1">
      <c r="A84" s="509"/>
      <c r="B84" s="515"/>
      <c r="C84" s="480" t="s">
        <v>39</v>
      </c>
      <c r="D84" s="481"/>
      <c r="E84" s="481"/>
      <c r="F84" s="481"/>
      <c r="G84" s="481"/>
      <c r="H84" s="482"/>
      <c r="I84" s="181">
        <f>SUM(I76:I83)</f>
        <v>0</v>
      </c>
      <c r="J84" s="182"/>
      <c r="K84" s="183">
        <f>SUM(K76:K83)</f>
        <v>0</v>
      </c>
      <c r="L84" s="184" t="e">
        <f t="shared" si="11"/>
        <v>#DIV/0!</v>
      </c>
    </row>
    <row r="85" spans="1:12" ht="11.1" customHeight="1">
      <c r="A85" s="508" t="s">
        <v>97</v>
      </c>
      <c r="B85" s="513" t="s">
        <v>98</v>
      </c>
      <c r="C85" s="176">
        <v>69</v>
      </c>
      <c r="D85" s="185">
        <f>COUNTIF(①解答入力!E75:AR75,"=1")</f>
        <v>0</v>
      </c>
      <c r="E85" s="185">
        <f>COUNTIF(①解答入力!E75:AR75,"=2")</f>
        <v>0</v>
      </c>
      <c r="F85" s="185">
        <f>COUNTIF(①解答入力!E75:AR75,"=3")</f>
        <v>0</v>
      </c>
      <c r="G85" s="185">
        <f>COUNTIF(①解答入力!E75:AR75,"=4")</f>
        <v>0</v>
      </c>
      <c r="H85" s="185">
        <f>COUNTIF(①解答入力!E75:AR75,"=5")</f>
        <v>0</v>
      </c>
      <c r="I85" s="176">
        <f>SUM(D85:H85)</f>
        <v>0</v>
      </c>
      <c r="J85" s="185">
        <f>①解答入力!D75</f>
        <v>4</v>
      </c>
      <c r="K85" s="185">
        <f>HLOOKUP(J85,$D$9:$H$146,77)</f>
        <v>0</v>
      </c>
      <c r="L85" s="177" t="e">
        <f t="shared" si="11"/>
        <v>#DIV/0!</v>
      </c>
    </row>
    <row r="86" spans="1:12" ht="11.1" customHeight="1">
      <c r="A86" s="508"/>
      <c r="B86" s="514"/>
      <c r="C86" s="178">
        <v>70</v>
      </c>
      <c r="D86" s="179">
        <f>COUNTIF(①解答入力!E76:AR76,"=1")</f>
        <v>0</v>
      </c>
      <c r="E86" s="179">
        <f>COUNTIF(①解答入力!E76:AR76,"=2")</f>
        <v>0</v>
      </c>
      <c r="F86" s="179">
        <f>COUNTIF(①解答入力!E76:AR76,"=3")</f>
        <v>0</v>
      </c>
      <c r="G86" s="179">
        <f>COUNTIF(①解答入力!E76:AR76,"=4")</f>
        <v>0</v>
      </c>
      <c r="H86" s="179">
        <f>COUNTIF(①解答入力!E76:AR76,"=5")</f>
        <v>0</v>
      </c>
      <c r="I86" s="178">
        <f>SUM(D86:H86)</f>
        <v>0</v>
      </c>
      <c r="J86" s="179">
        <f>①解答入力!D76</f>
        <v>5</v>
      </c>
      <c r="K86" s="179">
        <f>HLOOKUP(J86,$D$9:$H$146,78)</f>
        <v>0</v>
      </c>
      <c r="L86" s="180" t="e">
        <f t="shared" si="11"/>
        <v>#DIV/0!</v>
      </c>
    </row>
    <row r="87" spans="1:12" ht="11.1" customHeight="1">
      <c r="A87" s="508"/>
      <c r="B87" s="514"/>
      <c r="C87" s="178">
        <v>71</v>
      </c>
      <c r="D87" s="179">
        <f>COUNTIF(①解答入力!E77:AR77,"=1")</f>
        <v>0</v>
      </c>
      <c r="E87" s="179">
        <f>COUNTIF(①解答入力!E77:AR77,"=2")</f>
        <v>0</v>
      </c>
      <c r="F87" s="179">
        <f>COUNTIF(①解答入力!E77:AR77,"=3")</f>
        <v>0</v>
      </c>
      <c r="G87" s="179">
        <f>COUNTIF(①解答入力!E77:AR77,"=4")</f>
        <v>0</v>
      </c>
      <c r="H87" s="179">
        <f>COUNTIF(①解答入力!E77:AR77,"=5")</f>
        <v>0</v>
      </c>
      <c r="I87" s="178">
        <f>SUM(D87:H87)</f>
        <v>0</v>
      </c>
      <c r="J87" s="179">
        <f>①解答入力!D77</f>
        <v>3</v>
      </c>
      <c r="K87" s="179">
        <f>HLOOKUP(J87,$D$9:$H$146,79)</f>
        <v>0</v>
      </c>
      <c r="L87" s="180" t="e">
        <f t="shared" si="11"/>
        <v>#DIV/0!</v>
      </c>
    </row>
    <row r="88" spans="1:12" ht="11.1" customHeight="1" thickBot="1">
      <c r="A88" s="508"/>
      <c r="B88" s="514"/>
      <c r="C88" s="178">
        <v>72</v>
      </c>
      <c r="D88" s="186">
        <f>COUNTIF(①解答入力!E78:AR78,"=1")</f>
        <v>0</v>
      </c>
      <c r="E88" s="186">
        <f>COUNTIF(①解答入力!E78:AR78,"=2")</f>
        <v>0</v>
      </c>
      <c r="F88" s="186">
        <f>COUNTIF(①解答入力!E78:AR78,"=3")</f>
        <v>0</v>
      </c>
      <c r="G88" s="186">
        <f>COUNTIF(①解答入力!E78:AR78,"=4")</f>
        <v>0</v>
      </c>
      <c r="H88" s="186">
        <f>COUNTIF(①解答入力!E78:AR78,"=5")</f>
        <v>0</v>
      </c>
      <c r="I88" s="178">
        <f>SUM(D88:H88)</f>
        <v>0</v>
      </c>
      <c r="J88" s="186">
        <f>①解答入力!D78</f>
        <v>4</v>
      </c>
      <c r="K88" s="187">
        <f>HLOOKUP(J88,$D$9:$H$146,80)</f>
        <v>0</v>
      </c>
      <c r="L88" s="180" t="e">
        <f t="shared" si="11"/>
        <v>#DIV/0!</v>
      </c>
    </row>
    <row r="89" spans="1:12" ht="11.1" customHeight="1">
      <c r="A89" s="508"/>
      <c r="B89" s="514"/>
      <c r="C89" s="176">
        <v>73</v>
      </c>
      <c r="D89" s="185">
        <f>COUNTIF(①解答入力!E79:AR79,"=1")</f>
        <v>0</v>
      </c>
      <c r="E89" s="185">
        <f>COUNTIF(①解答入力!E79:AR79,"=2")</f>
        <v>0</v>
      </c>
      <c r="F89" s="185">
        <f>COUNTIF(①解答入力!E79:AR79,"=3")</f>
        <v>0</v>
      </c>
      <c r="G89" s="185">
        <f>COUNTIF(①解答入力!E79:AR79,"=4")</f>
        <v>0</v>
      </c>
      <c r="H89" s="185">
        <f>COUNTIF(①解答入力!E79:AR79,"=5")</f>
        <v>0</v>
      </c>
      <c r="I89" s="176">
        <f t="shared" ref="I89:I97" si="12">SUM(D89:H89)</f>
        <v>0</v>
      </c>
      <c r="J89" s="185">
        <f>①解答入力!D79</f>
        <v>2</v>
      </c>
      <c r="K89" s="185">
        <f>HLOOKUP(J89,$D$9:$H$146,81)</f>
        <v>0</v>
      </c>
      <c r="L89" s="177" t="e">
        <f t="shared" si="11"/>
        <v>#DIV/0!</v>
      </c>
    </row>
    <row r="90" spans="1:12" ht="11.1" customHeight="1">
      <c r="A90" s="508"/>
      <c r="B90" s="514"/>
      <c r="C90" s="178">
        <v>74</v>
      </c>
      <c r="D90" s="179">
        <f>COUNTIF(①解答入力!E80:AR80,"=1")</f>
        <v>0</v>
      </c>
      <c r="E90" s="179">
        <f>COUNTIF(①解答入力!E80:AR80,"=2")</f>
        <v>0</v>
      </c>
      <c r="F90" s="179">
        <f>COUNTIF(①解答入力!E80:AR80,"=3")</f>
        <v>0</v>
      </c>
      <c r="G90" s="179">
        <f>COUNTIF(①解答入力!E80:AR80,"=4")</f>
        <v>0</v>
      </c>
      <c r="H90" s="179">
        <f>COUNTIF(①解答入力!E80:AR80,"=5")</f>
        <v>0</v>
      </c>
      <c r="I90" s="178">
        <f t="shared" si="12"/>
        <v>0</v>
      </c>
      <c r="J90" s="179">
        <f>①解答入力!D80</f>
        <v>1</v>
      </c>
      <c r="K90" s="179">
        <f>HLOOKUP(J90,$D$9:$H$146,82)</f>
        <v>0</v>
      </c>
      <c r="L90" s="180" t="e">
        <f t="shared" si="11"/>
        <v>#DIV/0!</v>
      </c>
    </row>
    <row r="91" spans="1:12" ht="11.1" customHeight="1">
      <c r="A91" s="508"/>
      <c r="B91" s="514"/>
      <c r="C91" s="178">
        <v>75</v>
      </c>
      <c r="D91" s="179">
        <f>COUNTIF(①解答入力!E81:AR81,"=1")</f>
        <v>0</v>
      </c>
      <c r="E91" s="179">
        <f>COUNTIF(①解答入力!E81:AR81,"=2")</f>
        <v>0</v>
      </c>
      <c r="F91" s="179">
        <f>COUNTIF(①解答入力!E81:AR81,"=3")</f>
        <v>0</v>
      </c>
      <c r="G91" s="179">
        <f>COUNTIF(①解答入力!E81:AR81,"=4")</f>
        <v>0</v>
      </c>
      <c r="H91" s="179">
        <f>COUNTIF(①解答入力!E81:AR81,"=5")</f>
        <v>0</v>
      </c>
      <c r="I91" s="178">
        <f t="shared" si="12"/>
        <v>0</v>
      </c>
      <c r="J91" s="179">
        <f>①解答入力!D81</f>
        <v>2</v>
      </c>
      <c r="K91" s="179">
        <f>HLOOKUP(J91,$D$9:$H$146,83)</f>
        <v>0</v>
      </c>
      <c r="L91" s="180" t="e">
        <f t="shared" si="11"/>
        <v>#DIV/0!</v>
      </c>
    </row>
    <row r="92" spans="1:12" ht="11.1" customHeight="1">
      <c r="A92" s="508"/>
      <c r="B92" s="514"/>
      <c r="C92" s="178">
        <v>76</v>
      </c>
      <c r="D92" s="179">
        <f>COUNTIF(①解答入力!E82:AR82,"=1")</f>
        <v>0</v>
      </c>
      <c r="E92" s="179">
        <f>COUNTIF(①解答入力!E82:AR82,"=2")</f>
        <v>0</v>
      </c>
      <c r="F92" s="179">
        <f>COUNTIF(①解答入力!E82:AR82,"=3")</f>
        <v>0</v>
      </c>
      <c r="G92" s="179">
        <f>COUNTIF(①解答入力!E82:AR82,"=4")</f>
        <v>0</v>
      </c>
      <c r="H92" s="179">
        <f>COUNTIF(①解答入力!E82:AR82,"=5")</f>
        <v>0</v>
      </c>
      <c r="I92" s="178">
        <f t="shared" si="12"/>
        <v>0</v>
      </c>
      <c r="J92" s="179">
        <f>①解答入力!D82</f>
        <v>5</v>
      </c>
      <c r="K92" s="179">
        <f>HLOOKUP(J92,$D$9:$H$146,84)</f>
        <v>0</v>
      </c>
      <c r="L92" s="180" t="e">
        <f t="shared" si="11"/>
        <v>#DIV/0!</v>
      </c>
    </row>
    <row r="93" spans="1:12" ht="11.1" customHeight="1" thickBot="1">
      <c r="A93" s="508"/>
      <c r="B93" s="515"/>
      <c r="C93" s="480" t="s">
        <v>39</v>
      </c>
      <c r="D93" s="481"/>
      <c r="E93" s="481"/>
      <c r="F93" s="481"/>
      <c r="G93" s="481"/>
      <c r="H93" s="482"/>
      <c r="I93" s="181">
        <f>SUM(I85:I92)</f>
        <v>0</v>
      </c>
      <c r="J93" s="182"/>
      <c r="K93" s="183">
        <f>SUM(K85:K92)</f>
        <v>0</v>
      </c>
      <c r="L93" s="184" t="e">
        <f>K93/I93</f>
        <v>#DIV/0!</v>
      </c>
    </row>
    <row r="94" spans="1:12" ht="11.1" customHeight="1">
      <c r="A94" s="508"/>
      <c r="B94" s="513" t="s">
        <v>99</v>
      </c>
      <c r="C94" s="178">
        <v>77</v>
      </c>
      <c r="D94" s="179">
        <f>COUNTIF(①解答入力!E83:AR83,"=1")</f>
        <v>0</v>
      </c>
      <c r="E94" s="179">
        <f>COUNTIF(①解答入力!E83:AR83,"=2")</f>
        <v>0</v>
      </c>
      <c r="F94" s="179">
        <f>COUNTIF(①解答入力!E83:AR83,"=3")</f>
        <v>0</v>
      </c>
      <c r="G94" s="179">
        <f>COUNTIF(①解答入力!E83:AR83,"=4")</f>
        <v>0</v>
      </c>
      <c r="H94" s="179">
        <f>COUNTIF(①解答入力!E83:AR83,"=5")</f>
        <v>0</v>
      </c>
      <c r="I94" s="178">
        <f t="shared" si="12"/>
        <v>0</v>
      </c>
      <c r="J94" s="179">
        <f>①解答入力!D83</f>
        <v>1</v>
      </c>
      <c r="K94" s="179">
        <f>HLOOKUP(J94,$D$9:$H$146,86)</f>
        <v>0</v>
      </c>
      <c r="L94" s="180" t="e">
        <f t="shared" si="11"/>
        <v>#DIV/0!</v>
      </c>
    </row>
    <row r="95" spans="1:12" ht="11.1" customHeight="1">
      <c r="A95" s="508"/>
      <c r="B95" s="514"/>
      <c r="C95" s="178">
        <v>78</v>
      </c>
      <c r="D95" s="179">
        <f>COUNTIF(①解答入力!E84:AR84,"=1")</f>
        <v>0</v>
      </c>
      <c r="E95" s="179">
        <f>COUNTIF(①解答入力!E84:AR84,"=2")</f>
        <v>0</v>
      </c>
      <c r="F95" s="179">
        <f>COUNTIF(①解答入力!E84:AR84,"=3")</f>
        <v>0</v>
      </c>
      <c r="G95" s="179">
        <f>COUNTIF(①解答入力!E84:AR84,"=4")</f>
        <v>0</v>
      </c>
      <c r="H95" s="179">
        <f>COUNTIF(①解答入力!E84:AR84,"=5")</f>
        <v>0</v>
      </c>
      <c r="I95" s="178">
        <f t="shared" si="12"/>
        <v>0</v>
      </c>
      <c r="J95" s="179">
        <f>①解答入力!D84</f>
        <v>1</v>
      </c>
      <c r="K95" s="179">
        <f>HLOOKUP(J95,$D$9:$H$146,87)</f>
        <v>0</v>
      </c>
      <c r="L95" s="180" t="e">
        <f t="shared" si="11"/>
        <v>#DIV/0!</v>
      </c>
    </row>
    <row r="96" spans="1:12" ht="11.1" customHeight="1">
      <c r="A96" s="508"/>
      <c r="B96" s="514"/>
      <c r="C96" s="267">
        <v>79</v>
      </c>
      <c r="D96" s="268">
        <f>COUNTIF(①解答入力!E85:AR85,"=1")</f>
        <v>0</v>
      </c>
      <c r="E96" s="268">
        <f>COUNTIF(①解答入力!E85:AR85,"=2")</f>
        <v>0</v>
      </c>
      <c r="F96" s="268">
        <f>COUNTIF(①解答入力!E85:AR85,"=3")</f>
        <v>0</v>
      </c>
      <c r="G96" s="268">
        <f>COUNTIF(①解答入力!E85:AR85,"=4")</f>
        <v>0</v>
      </c>
      <c r="H96" s="268">
        <f>COUNTIF(①解答入力!E85:AR85,"=5")</f>
        <v>0</v>
      </c>
      <c r="I96" s="267">
        <f t="shared" si="12"/>
        <v>0</v>
      </c>
      <c r="J96" s="268">
        <f>①解答入力!D85</f>
        <v>2</v>
      </c>
      <c r="K96" s="268">
        <f>HLOOKUP(J96,$D$9:$H$146,88)</f>
        <v>0</v>
      </c>
      <c r="L96" s="269" t="e">
        <f t="shared" si="11"/>
        <v>#DIV/0!</v>
      </c>
    </row>
    <row r="97" spans="1:12" ht="11.1" customHeight="1">
      <c r="A97" s="508"/>
      <c r="B97" s="514"/>
      <c r="C97" s="178">
        <v>80</v>
      </c>
      <c r="D97" s="179">
        <f>COUNTIF(①解答入力!E86:AR86,"=1")</f>
        <v>0</v>
      </c>
      <c r="E97" s="179">
        <f>COUNTIF(①解答入力!E86:AR86,"=2")</f>
        <v>0</v>
      </c>
      <c r="F97" s="179">
        <f>COUNTIF(①解答入力!E86:AR86,"=3")</f>
        <v>0</v>
      </c>
      <c r="G97" s="179">
        <f>COUNTIF(①解答入力!E86:AR86,"=4")</f>
        <v>0</v>
      </c>
      <c r="H97" s="179">
        <f>COUNTIF(①解答入力!E86:AR86,"=5")</f>
        <v>0</v>
      </c>
      <c r="I97" s="178">
        <f t="shared" si="12"/>
        <v>0</v>
      </c>
      <c r="J97" s="179">
        <f>①解答入力!D86</f>
        <v>5</v>
      </c>
      <c r="K97" s="179">
        <f>HLOOKUP(J97,$D$9:$H$146,89)</f>
        <v>0</v>
      </c>
      <c r="L97" s="180" t="e">
        <f t="shared" si="11"/>
        <v>#DIV/0!</v>
      </c>
    </row>
    <row r="98" spans="1:12" ht="11.1" customHeight="1">
      <c r="A98" s="508"/>
      <c r="B98" s="514"/>
      <c r="C98" s="191">
        <v>81</v>
      </c>
      <c r="D98" s="187">
        <f>COUNTIF(①解答入力!E87:AR87,"=1")</f>
        <v>0</v>
      </c>
      <c r="E98" s="187">
        <f>COUNTIF(①解答入力!E87:AR87,"=2")</f>
        <v>0</v>
      </c>
      <c r="F98" s="187">
        <f>COUNTIF(①解答入力!E87:AR87,"=3")</f>
        <v>0</v>
      </c>
      <c r="G98" s="187">
        <f>COUNTIF(①解答入力!E87:AR87,"=4")</f>
        <v>0</v>
      </c>
      <c r="H98" s="187">
        <f>COUNTIF(①解答入力!E87:AR87,"=5")</f>
        <v>0</v>
      </c>
      <c r="I98" s="191">
        <f t="shared" ref="I98:I109" si="13">SUM(D98:H98)</f>
        <v>0</v>
      </c>
      <c r="J98" s="187">
        <f>①解答入力!D87</f>
        <v>2</v>
      </c>
      <c r="K98" s="187">
        <f>HLOOKUP(J98,$D$9:$H$146,90)</f>
        <v>0</v>
      </c>
      <c r="L98" s="192" t="e">
        <f t="shared" si="11"/>
        <v>#DIV/0!</v>
      </c>
    </row>
    <row r="99" spans="1:12" ht="11.1" customHeight="1">
      <c r="A99" s="508"/>
      <c r="B99" s="514"/>
      <c r="C99" s="178">
        <v>82</v>
      </c>
      <c r="D99" s="179">
        <f>COUNTIF(①解答入力!E88:AR88,"=1")</f>
        <v>0</v>
      </c>
      <c r="E99" s="179">
        <f>COUNTIF(①解答入力!E88:AR88,"=2")</f>
        <v>0</v>
      </c>
      <c r="F99" s="179">
        <f>COUNTIF(①解答入力!E88:AR88,"=3")</f>
        <v>0</v>
      </c>
      <c r="G99" s="179">
        <f>COUNTIF(①解答入力!E88:AR88,"=4")</f>
        <v>0</v>
      </c>
      <c r="H99" s="179">
        <f>COUNTIF(①解答入力!E88:AR88,"=5")</f>
        <v>0</v>
      </c>
      <c r="I99" s="178">
        <f t="shared" si="13"/>
        <v>0</v>
      </c>
      <c r="J99" s="179">
        <f>①解答入力!D88</f>
        <v>5</v>
      </c>
      <c r="K99" s="179">
        <f>HLOOKUP(J99,$D$9:$H$146,91)</f>
        <v>0</v>
      </c>
      <c r="L99" s="180" t="e">
        <f t="shared" si="11"/>
        <v>#DIV/0!</v>
      </c>
    </row>
    <row r="100" spans="1:12" ht="11.1" customHeight="1">
      <c r="A100" s="508"/>
      <c r="B100" s="514"/>
      <c r="C100" s="178">
        <v>83</v>
      </c>
      <c r="D100" s="179">
        <f>COUNTIF(①解答入力!E89:AR89,"=1")</f>
        <v>0</v>
      </c>
      <c r="E100" s="179">
        <f>COUNTIF(①解答入力!E89:AR89,"=2")</f>
        <v>0</v>
      </c>
      <c r="F100" s="179">
        <f>COUNTIF(①解答入力!E89:AR89,"=3")</f>
        <v>0</v>
      </c>
      <c r="G100" s="179">
        <f>COUNTIF(①解答入力!E89:AR89,"=4")</f>
        <v>0</v>
      </c>
      <c r="H100" s="179">
        <f>COUNTIF(①解答入力!E89:AR89,"=5")</f>
        <v>0</v>
      </c>
      <c r="I100" s="178">
        <f t="shared" si="13"/>
        <v>0</v>
      </c>
      <c r="J100" s="179">
        <f>①解答入力!D89</f>
        <v>4</v>
      </c>
      <c r="K100" s="179">
        <f>HLOOKUP(J100,$D$9:$H$146,92)</f>
        <v>0</v>
      </c>
      <c r="L100" s="180" t="e">
        <f t="shared" si="11"/>
        <v>#DIV/0!</v>
      </c>
    </row>
    <row r="101" spans="1:12" ht="11.1" customHeight="1">
      <c r="A101" s="508"/>
      <c r="B101" s="514"/>
      <c r="C101" s="178">
        <v>84</v>
      </c>
      <c r="D101" s="179">
        <f>COUNTIF(①解答入力!E90:AR90,"=1")</f>
        <v>0</v>
      </c>
      <c r="E101" s="179">
        <f>COUNTIF(①解答入力!E90:AR90,"=2")</f>
        <v>0</v>
      </c>
      <c r="F101" s="179">
        <f>COUNTIF(①解答入力!E90:AR90,"=3")</f>
        <v>0</v>
      </c>
      <c r="G101" s="179">
        <f>COUNTIF(①解答入力!E90:AR90,"=4")</f>
        <v>0</v>
      </c>
      <c r="H101" s="179">
        <f>COUNTIF(①解答入力!E90:AR90,"=5")</f>
        <v>0</v>
      </c>
      <c r="I101" s="178">
        <f t="shared" si="13"/>
        <v>0</v>
      </c>
      <c r="J101" s="179">
        <f>①解答入力!D90</f>
        <v>3</v>
      </c>
      <c r="K101" s="179">
        <f>HLOOKUP(J101,$D$9:$H$146,93)</f>
        <v>0</v>
      </c>
      <c r="L101" s="180" t="e">
        <f t="shared" si="11"/>
        <v>#DIV/0!</v>
      </c>
    </row>
    <row r="102" spans="1:12" ht="11.1" customHeight="1">
      <c r="A102" s="508"/>
      <c r="B102" s="514"/>
      <c r="C102" s="178">
        <v>85</v>
      </c>
      <c r="D102" s="179">
        <f>COUNTIF(①解答入力!E91:AR91,"=1")</f>
        <v>0</v>
      </c>
      <c r="E102" s="179">
        <f>COUNTIF(①解答入力!E91:AR91,"=2")</f>
        <v>0</v>
      </c>
      <c r="F102" s="179">
        <f>COUNTIF(①解答入力!E91:AR91,"=3")</f>
        <v>0</v>
      </c>
      <c r="G102" s="179">
        <f>COUNTIF(①解答入力!E91:AR91,"=4")</f>
        <v>0</v>
      </c>
      <c r="H102" s="179">
        <f>COUNTIF(①解答入力!E91:AR91,"=5")</f>
        <v>0</v>
      </c>
      <c r="I102" s="178">
        <f t="shared" si="13"/>
        <v>0</v>
      </c>
      <c r="J102" s="179">
        <f>①解答入力!D91</f>
        <v>1</v>
      </c>
      <c r="K102" s="179">
        <f>HLOOKUP(J102,$D$9:$H$146,94)</f>
        <v>0</v>
      </c>
      <c r="L102" s="180" t="e">
        <f t="shared" si="11"/>
        <v>#DIV/0!</v>
      </c>
    </row>
    <row r="103" spans="1:12" ht="11.1" customHeight="1">
      <c r="A103" s="508"/>
      <c r="B103" s="514"/>
      <c r="C103" s="178">
        <v>86</v>
      </c>
      <c r="D103" s="179">
        <f>COUNTIF(①解答入力!E92:AR92,"=1")</f>
        <v>0</v>
      </c>
      <c r="E103" s="179">
        <f>COUNTIF(①解答入力!E92:AR92,"=2")</f>
        <v>0</v>
      </c>
      <c r="F103" s="179">
        <f>COUNTIF(①解答入力!E92:AR92,"=3")</f>
        <v>0</v>
      </c>
      <c r="G103" s="179">
        <f>COUNTIF(①解答入力!E92:AR92,"=4")</f>
        <v>0</v>
      </c>
      <c r="H103" s="179">
        <f>COUNTIF(①解答入力!E92:AR92,"=5")</f>
        <v>0</v>
      </c>
      <c r="I103" s="178">
        <f t="shared" si="13"/>
        <v>0</v>
      </c>
      <c r="J103" s="179">
        <f>①解答入力!D92</f>
        <v>4</v>
      </c>
      <c r="K103" s="179">
        <f>HLOOKUP(J103,$D$9:$H$146,95)</f>
        <v>0</v>
      </c>
      <c r="L103" s="180" t="e">
        <f t="shared" ref="L103:L140" si="14">K103/I103</f>
        <v>#DIV/0!</v>
      </c>
    </row>
    <row r="104" spans="1:12" ht="11.1" customHeight="1" thickBot="1">
      <c r="A104" s="508"/>
      <c r="B104" s="515"/>
      <c r="C104" s="480" t="s">
        <v>39</v>
      </c>
      <c r="D104" s="481"/>
      <c r="E104" s="481"/>
      <c r="F104" s="481"/>
      <c r="G104" s="481"/>
      <c r="H104" s="482"/>
      <c r="I104" s="181">
        <f>SUM(I94:I103)</f>
        <v>0</v>
      </c>
      <c r="J104" s="182"/>
      <c r="K104" s="183">
        <f>SUM(K94:K103)</f>
        <v>0</v>
      </c>
      <c r="L104" s="184" t="e">
        <f>K104/I104</f>
        <v>#DIV/0!</v>
      </c>
    </row>
    <row r="105" spans="1:12" ht="11.1" customHeight="1">
      <c r="A105" s="508"/>
      <c r="B105" s="514" t="s">
        <v>100</v>
      </c>
      <c r="C105" s="178">
        <v>87</v>
      </c>
      <c r="D105" s="179">
        <f>COUNTIF(①解答入力!E93:AR93,"=1")</f>
        <v>0</v>
      </c>
      <c r="E105" s="179">
        <f>COUNTIF(①解答入力!E93:AR93,"=2")</f>
        <v>0</v>
      </c>
      <c r="F105" s="179">
        <f>COUNTIF(①解答入力!E93:AR93,"=3")</f>
        <v>0</v>
      </c>
      <c r="G105" s="179">
        <f>COUNTIF(①解答入力!E93:AR93,"=4")</f>
        <v>0</v>
      </c>
      <c r="H105" s="179">
        <f>COUNTIF(①解答入力!E93:AR93,"=5")</f>
        <v>0</v>
      </c>
      <c r="I105" s="178">
        <f t="shared" si="13"/>
        <v>0</v>
      </c>
      <c r="J105" s="179">
        <f>①解答入力!D93</f>
        <v>3</v>
      </c>
      <c r="K105" s="179">
        <f>HLOOKUP(J105,$D$9:$H$146,97)</f>
        <v>0</v>
      </c>
      <c r="L105" s="180" t="e">
        <f t="shared" si="14"/>
        <v>#DIV/0!</v>
      </c>
    </row>
    <row r="106" spans="1:12" ht="11.1" customHeight="1">
      <c r="A106" s="508"/>
      <c r="B106" s="514"/>
      <c r="C106" s="178">
        <v>88</v>
      </c>
      <c r="D106" s="179">
        <f>COUNTIF(①解答入力!E94:AR94,"=1")</f>
        <v>0</v>
      </c>
      <c r="E106" s="179">
        <f>COUNTIF(①解答入力!E94:AR94,"=2")</f>
        <v>0</v>
      </c>
      <c r="F106" s="179">
        <f>COUNTIF(①解答入力!E94:AR94,"=3")</f>
        <v>0</v>
      </c>
      <c r="G106" s="179">
        <f>COUNTIF(①解答入力!E94:AR94,"=4")</f>
        <v>0</v>
      </c>
      <c r="H106" s="179">
        <f>COUNTIF(①解答入力!E94:AR94,"=5")</f>
        <v>0</v>
      </c>
      <c r="I106" s="178">
        <f t="shared" si="13"/>
        <v>0</v>
      </c>
      <c r="J106" s="179">
        <f>①解答入力!D94</f>
        <v>1</v>
      </c>
      <c r="K106" s="179">
        <f>HLOOKUP(J106,$D$9:$H$146,98)</f>
        <v>0</v>
      </c>
      <c r="L106" s="180" t="e">
        <f t="shared" si="14"/>
        <v>#DIV/0!</v>
      </c>
    </row>
    <row r="107" spans="1:12" ht="11.1" customHeight="1">
      <c r="A107" s="508"/>
      <c r="B107" s="514"/>
      <c r="C107" s="178">
        <v>89</v>
      </c>
      <c r="D107" s="179">
        <f>COUNTIF(①解答入力!E95:AR95,"=1")</f>
        <v>0</v>
      </c>
      <c r="E107" s="179">
        <f>COUNTIF(①解答入力!E95:AR95,"=2")</f>
        <v>0</v>
      </c>
      <c r="F107" s="179">
        <f>COUNTIF(①解答入力!E95:AR95,"=3")</f>
        <v>0</v>
      </c>
      <c r="G107" s="179">
        <f>COUNTIF(①解答入力!E95:AR95,"=4")</f>
        <v>0</v>
      </c>
      <c r="H107" s="179">
        <f>COUNTIF(①解答入力!E95:AR95,"=5")</f>
        <v>0</v>
      </c>
      <c r="I107" s="178">
        <f t="shared" si="13"/>
        <v>0</v>
      </c>
      <c r="J107" s="179">
        <f>①解答入力!D95</f>
        <v>5</v>
      </c>
      <c r="K107" s="179">
        <f>HLOOKUP(J107,$D$9:$H$146,99)</f>
        <v>0</v>
      </c>
      <c r="L107" s="180" t="e">
        <f t="shared" si="14"/>
        <v>#DIV/0!</v>
      </c>
    </row>
    <row r="108" spans="1:12" ht="11.1" customHeight="1">
      <c r="A108" s="508"/>
      <c r="B108" s="514"/>
      <c r="C108" s="267">
        <v>90</v>
      </c>
      <c r="D108" s="268">
        <f>COUNTIF(①解答入力!E96:AR96,"=1")</f>
        <v>0</v>
      </c>
      <c r="E108" s="268">
        <f>COUNTIF(①解答入力!E96:AR96,"=2")</f>
        <v>0</v>
      </c>
      <c r="F108" s="268">
        <f>COUNTIF(①解答入力!E96:AR96,"=3")</f>
        <v>0</v>
      </c>
      <c r="G108" s="268">
        <f>COUNTIF(①解答入力!E96:AR96,"=4")</f>
        <v>0</v>
      </c>
      <c r="H108" s="268">
        <f>COUNTIF(①解答入力!E96:AR96,"=5")</f>
        <v>0</v>
      </c>
      <c r="I108" s="267">
        <f t="shared" si="13"/>
        <v>0</v>
      </c>
      <c r="J108" s="268">
        <f>①解答入力!D96</f>
        <v>5</v>
      </c>
      <c r="K108" s="268">
        <f>HLOOKUP(J108,$D$9:$H$146,100)</f>
        <v>0</v>
      </c>
      <c r="L108" s="269" t="e">
        <f t="shared" si="14"/>
        <v>#DIV/0!</v>
      </c>
    </row>
    <row r="109" spans="1:12" ht="11.1" customHeight="1">
      <c r="A109" s="508"/>
      <c r="B109" s="514"/>
      <c r="C109" s="178">
        <v>91</v>
      </c>
      <c r="D109" s="179">
        <f>COUNTIF(①解答入力!E97:AR97,"=1")</f>
        <v>0</v>
      </c>
      <c r="E109" s="179">
        <f>COUNTIF(①解答入力!E97:AR97,"=2")</f>
        <v>0</v>
      </c>
      <c r="F109" s="179">
        <f>COUNTIF(①解答入力!E97:AR97,"=3")</f>
        <v>0</v>
      </c>
      <c r="G109" s="179">
        <f>COUNTIF(①解答入力!E97:AR97,"=4")</f>
        <v>0</v>
      </c>
      <c r="H109" s="179">
        <f>COUNTIF(①解答入力!E97:AR97,"=5")</f>
        <v>0</v>
      </c>
      <c r="I109" s="178">
        <f t="shared" si="13"/>
        <v>0</v>
      </c>
      <c r="J109" s="179">
        <f>①解答入力!D97</f>
        <v>2</v>
      </c>
      <c r="K109" s="179">
        <f>HLOOKUP(J109,$D$9:$H$146,101)</f>
        <v>0</v>
      </c>
      <c r="L109" s="180" t="e">
        <f t="shared" si="14"/>
        <v>#DIV/0!</v>
      </c>
    </row>
    <row r="110" spans="1:12" ht="11.1" customHeight="1">
      <c r="A110" s="508"/>
      <c r="B110" s="514"/>
      <c r="C110" s="191">
        <v>92</v>
      </c>
      <c r="D110" s="187">
        <f>COUNTIF(①解答入力!E98:AR98,"=1")</f>
        <v>0</v>
      </c>
      <c r="E110" s="187">
        <f>COUNTIF(①解答入力!E98:AR98,"=2")</f>
        <v>0</v>
      </c>
      <c r="F110" s="187">
        <f>COUNTIF(①解答入力!E98:AR98,"=3")</f>
        <v>0</v>
      </c>
      <c r="G110" s="187">
        <f>COUNTIF(①解答入力!E98:AR98,"=4")</f>
        <v>0</v>
      </c>
      <c r="H110" s="187">
        <f>COUNTIF(①解答入力!E98:AR98,"=5")</f>
        <v>0</v>
      </c>
      <c r="I110" s="191">
        <f t="shared" ref="I110:I119" si="15">SUM(D110:H110)</f>
        <v>0</v>
      </c>
      <c r="J110" s="187">
        <f>①解答入力!D98</f>
        <v>5</v>
      </c>
      <c r="K110" s="187">
        <f>HLOOKUP(J110,$D$9:$H$146,102)</f>
        <v>0</v>
      </c>
      <c r="L110" s="192" t="e">
        <f t="shared" si="14"/>
        <v>#DIV/0!</v>
      </c>
    </row>
    <row r="111" spans="1:12" ht="11.1" customHeight="1">
      <c r="A111" s="508"/>
      <c r="B111" s="514"/>
      <c r="C111" s="178">
        <v>93</v>
      </c>
      <c r="D111" s="179">
        <f>COUNTIF(①解答入力!E99:AR99,"=1")</f>
        <v>0</v>
      </c>
      <c r="E111" s="179">
        <f>COUNTIF(①解答入力!E99:AR99,"=2")</f>
        <v>0</v>
      </c>
      <c r="F111" s="179">
        <f>COUNTIF(①解答入力!E99:AR99,"=3")</f>
        <v>0</v>
      </c>
      <c r="G111" s="179">
        <f>COUNTIF(①解答入力!E99:AR99,"=4")</f>
        <v>0</v>
      </c>
      <c r="H111" s="179">
        <f>COUNTIF(①解答入力!E99:AR99,"=5")</f>
        <v>0</v>
      </c>
      <c r="I111" s="178">
        <f t="shared" si="15"/>
        <v>0</v>
      </c>
      <c r="J111" s="179">
        <f>①解答入力!D99</f>
        <v>3</v>
      </c>
      <c r="K111" s="179">
        <f>HLOOKUP(J111,$D$9:$H$146,103)</f>
        <v>0</v>
      </c>
      <c r="L111" s="180" t="e">
        <f t="shared" si="14"/>
        <v>#DIV/0!</v>
      </c>
    </row>
    <row r="112" spans="1:12" ht="11.1" customHeight="1">
      <c r="A112" s="508"/>
      <c r="B112" s="514"/>
      <c r="C112" s="178">
        <v>94</v>
      </c>
      <c r="D112" s="179">
        <f>COUNTIF(①解答入力!E100:AR100,"=1")</f>
        <v>0</v>
      </c>
      <c r="E112" s="179">
        <f>COUNTIF(①解答入力!E100:AR100,"=2")</f>
        <v>0</v>
      </c>
      <c r="F112" s="179">
        <f>COUNTIF(①解答入力!E100:AR100,"=3")</f>
        <v>0</v>
      </c>
      <c r="G112" s="179">
        <f>COUNTIF(①解答入力!E100:AR100,"=4")</f>
        <v>0</v>
      </c>
      <c r="H112" s="179">
        <f>COUNTIF(①解答入力!E100:AR100,"=5")</f>
        <v>0</v>
      </c>
      <c r="I112" s="178">
        <f t="shared" si="15"/>
        <v>0</v>
      </c>
      <c r="J112" s="179">
        <f>①解答入力!D100</f>
        <v>2</v>
      </c>
      <c r="K112" s="179">
        <f>HLOOKUP(J112,$D$9:$H$146,104)</f>
        <v>0</v>
      </c>
      <c r="L112" s="180" t="e">
        <f t="shared" si="14"/>
        <v>#DIV/0!</v>
      </c>
    </row>
    <row r="113" spans="1:12" ht="11.1" customHeight="1">
      <c r="A113" s="508"/>
      <c r="B113" s="514"/>
      <c r="C113" s="178">
        <v>95</v>
      </c>
      <c r="D113" s="179">
        <f>COUNTIF(①解答入力!E101:AR101,"=1")</f>
        <v>0</v>
      </c>
      <c r="E113" s="179">
        <f>COUNTIF(①解答入力!E101:AR101,"=2")</f>
        <v>0</v>
      </c>
      <c r="F113" s="179">
        <f>COUNTIF(①解答入力!E101:AR101,"=3")</f>
        <v>0</v>
      </c>
      <c r="G113" s="179">
        <f>COUNTIF(①解答入力!E101:AR101,"=4")</f>
        <v>0</v>
      </c>
      <c r="H113" s="179">
        <f>COUNTIF(①解答入力!E101:AR101,"=5")</f>
        <v>0</v>
      </c>
      <c r="I113" s="178">
        <f t="shared" si="15"/>
        <v>0</v>
      </c>
      <c r="J113" s="179">
        <f>①解答入力!D101</f>
        <v>3</v>
      </c>
      <c r="K113" s="179">
        <f>HLOOKUP(J113,$D$9:$H$146,105)</f>
        <v>0</v>
      </c>
      <c r="L113" s="180" t="e">
        <f t="shared" si="14"/>
        <v>#DIV/0!</v>
      </c>
    </row>
    <row r="114" spans="1:12" ht="11.1" customHeight="1">
      <c r="A114" s="508"/>
      <c r="B114" s="514"/>
      <c r="C114" s="178">
        <v>96</v>
      </c>
      <c r="D114" s="179">
        <f>COUNTIF(①解答入力!E102:AR102,"=1")</f>
        <v>0</v>
      </c>
      <c r="E114" s="179">
        <f>COUNTIF(①解答入力!E102:AR102,"=2")</f>
        <v>0</v>
      </c>
      <c r="F114" s="179">
        <f>COUNTIF(①解答入力!E102:AR102,"=3")</f>
        <v>0</v>
      </c>
      <c r="G114" s="179">
        <f>COUNTIF(①解答入力!E102:AR102,"=4")</f>
        <v>0</v>
      </c>
      <c r="H114" s="179">
        <f>COUNTIF(①解答入力!E102:AR102,"=5")</f>
        <v>0</v>
      </c>
      <c r="I114" s="178">
        <f t="shared" si="15"/>
        <v>0</v>
      </c>
      <c r="J114" s="179">
        <f>①解答入力!D102</f>
        <v>4</v>
      </c>
      <c r="K114" s="179">
        <f>HLOOKUP(J114,$D$9:$H$146,106)</f>
        <v>0</v>
      </c>
      <c r="L114" s="180" t="e">
        <f t="shared" si="14"/>
        <v>#DIV/0!</v>
      </c>
    </row>
    <row r="115" spans="1:12" ht="11.1" customHeight="1" thickBot="1">
      <c r="A115" s="508"/>
      <c r="B115" s="514"/>
      <c r="C115" s="480" t="s">
        <v>39</v>
      </c>
      <c r="D115" s="481"/>
      <c r="E115" s="481"/>
      <c r="F115" s="481"/>
      <c r="G115" s="481"/>
      <c r="H115" s="482"/>
      <c r="I115" s="181">
        <f>SUM(I105:I114)</f>
        <v>0</v>
      </c>
      <c r="J115" s="182"/>
      <c r="K115" s="183">
        <f>SUM(K105:K114)</f>
        <v>0</v>
      </c>
      <c r="L115" s="184" t="e">
        <f>K115/I115</f>
        <v>#DIV/0!</v>
      </c>
    </row>
    <row r="116" spans="1:12" ht="11.1" customHeight="1">
      <c r="A116" s="508"/>
      <c r="B116" s="513" t="s">
        <v>101</v>
      </c>
      <c r="C116" s="178">
        <v>97</v>
      </c>
      <c r="D116" s="179">
        <f>COUNTIF(①解答入力!E103:AR103,"=1")</f>
        <v>0</v>
      </c>
      <c r="E116" s="179">
        <f>COUNTIF(①解答入力!E103:AR103,"=2")</f>
        <v>0</v>
      </c>
      <c r="F116" s="179">
        <f>COUNTIF(①解答入力!E103:AR103,"=3")</f>
        <v>0</v>
      </c>
      <c r="G116" s="179">
        <f>COUNTIF(①解答入力!E103:AR103,"=4")</f>
        <v>0</v>
      </c>
      <c r="H116" s="179">
        <f>COUNTIF(①解答入力!E103:AR103,"=5")</f>
        <v>0</v>
      </c>
      <c r="I116" s="178">
        <f t="shared" si="15"/>
        <v>0</v>
      </c>
      <c r="J116" s="179">
        <f>①解答入力!D103</f>
        <v>1</v>
      </c>
      <c r="K116" s="179">
        <f>HLOOKUP(J116,$D$9:$H$146,108)</f>
        <v>0</v>
      </c>
      <c r="L116" s="180" t="e">
        <f t="shared" si="14"/>
        <v>#DIV/0!</v>
      </c>
    </row>
    <row r="117" spans="1:12" ht="11.1" customHeight="1">
      <c r="A117" s="508"/>
      <c r="B117" s="514"/>
      <c r="C117" s="178">
        <v>98</v>
      </c>
      <c r="D117" s="179">
        <f>COUNTIF(①解答入力!E104:AR104,"=1")</f>
        <v>0</v>
      </c>
      <c r="E117" s="179">
        <f>COUNTIF(①解答入力!E104:AR104,"=2")</f>
        <v>0</v>
      </c>
      <c r="F117" s="179">
        <f>COUNTIF(①解答入力!E104:AR104,"=3")</f>
        <v>0</v>
      </c>
      <c r="G117" s="179">
        <f>COUNTIF(①解答入力!E104:AR104,"=4")</f>
        <v>0</v>
      </c>
      <c r="H117" s="179">
        <f>COUNTIF(①解答入力!E104:AR104,"=5")</f>
        <v>0</v>
      </c>
      <c r="I117" s="178">
        <f t="shared" si="15"/>
        <v>0</v>
      </c>
      <c r="J117" s="179">
        <f>①解答入力!D104</f>
        <v>4</v>
      </c>
      <c r="K117" s="179">
        <f>HLOOKUP(J117,$D$9:$H$146,109)</f>
        <v>0</v>
      </c>
      <c r="L117" s="180" t="e">
        <f t="shared" si="14"/>
        <v>#DIV/0!</v>
      </c>
    </row>
    <row r="118" spans="1:12" ht="11.1" customHeight="1">
      <c r="A118" s="508"/>
      <c r="B118" s="514"/>
      <c r="C118" s="267">
        <v>99</v>
      </c>
      <c r="D118" s="268">
        <f>COUNTIF(①解答入力!E105:AR105,"=1")</f>
        <v>0</v>
      </c>
      <c r="E118" s="268">
        <f>COUNTIF(①解答入力!E105:AR105,"=2")</f>
        <v>0</v>
      </c>
      <c r="F118" s="268">
        <f>COUNTIF(①解答入力!E105:AR105,"=3")</f>
        <v>0</v>
      </c>
      <c r="G118" s="268">
        <f>COUNTIF(①解答入力!E105:AR105,"=4")</f>
        <v>0</v>
      </c>
      <c r="H118" s="268">
        <f>COUNTIF(①解答入力!E105:AR105,"=5")</f>
        <v>0</v>
      </c>
      <c r="I118" s="267">
        <f t="shared" si="15"/>
        <v>0</v>
      </c>
      <c r="J118" s="268">
        <f>①解答入力!D105</f>
        <v>2</v>
      </c>
      <c r="K118" s="268">
        <f>HLOOKUP(J118,$D$9:$H$146,110)</f>
        <v>0</v>
      </c>
      <c r="L118" s="269" t="e">
        <f t="shared" si="14"/>
        <v>#DIV/0!</v>
      </c>
    </row>
    <row r="119" spans="1:12" ht="11.1" customHeight="1">
      <c r="A119" s="508"/>
      <c r="B119" s="514"/>
      <c r="C119" s="178">
        <v>100</v>
      </c>
      <c r="D119" s="179">
        <f>COUNTIF(①解答入力!E106:AR106,"=1")</f>
        <v>0</v>
      </c>
      <c r="E119" s="179">
        <f>COUNTIF(①解答入力!E106:AR106,"=2")</f>
        <v>0</v>
      </c>
      <c r="F119" s="179">
        <f>COUNTIF(①解答入力!E106:AR106,"=3")</f>
        <v>0</v>
      </c>
      <c r="G119" s="179">
        <f>COUNTIF(①解答入力!E106:AR106,"=4")</f>
        <v>0</v>
      </c>
      <c r="H119" s="179">
        <f>COUNTIF(①解答入力!E106:AR106,"=5")</f>
        <v>0</v>
      </c>
      <c r="I119" s="178">
        <f t="shared" si="15"/>
        <v>0</v>
      </c>
      <c r="J119" s="179">
        <f>①解答入力!D106</f>
        <v>3</v>
      </c>
      <c r="K119" s="179">
        <f>HLOOKUP(J119,$D$9:$H$146,111)</f>
        <v>0</v>
      </c>
      <c r="L119" s="180" t="e">
        <f t="shared" si="14"/>
        <v>#DIV/0!</v>
      </c>
    </row>
    <row r="120" spans="1:12" ht="11.1" customHeight="1">
      <c r="A120" s="508"/>
      <c r="B120" s="514"/>
      <c r="C120" s="191">
        <v>101</v>
      </c>
      <c r="D120" s="187">
        <f>COUNTIF(①解答入力!E107:AR107,"=1")</f>
        <v>0</v>
      </c>
      <c r="E120" s="187">
        <f>COUNTIF(①解答入力!E107:AR107,"=2")</f>
        <v>0</v>
      </c>
      <c r="F120" s="187">
        <f>COUNTIF(①解答入力!E107:AR107,"=3")</f>
        <v>0</v>
      </c>
      <c r="G120" s="187">
        <f>COUNTIF(①解答入力!E107:AR107,"=4")</f>
        <v>0</v>
      </c>
      <c r="H120" s="187">
        <f>COUNTIF(①解答入力!E107:AR107,"=5")</f>
        <v>0</v>
      </c>
      <c r="I120" s="191">
        <f t="shared" ref="I120:I137" si="16">SUM(D120:H120)</f>
        <v>0</v>
      </c>
      <c r="J120" s="187">
        <f>①解答入力!D107</f>
        <v>5</v>
      </c>
      <c r="K120" s="187">
        <f>HLOOKUP(J120,$D$9:$H$146,112)</f>
        <v>0</v>
      </c>
      <c r="L120" s="192" t="e">
        <f t="shared" si="14"/>
        <v>#DIV/0!</v>
      </c>
    </row>
    <row r="121" spans="1:12" ht="11.1" customHeight="1">
      <c r="A121" s="508"/>
      <c r="B121" s="514"/>
      <c r="C121" s="178">
        <v>102</v>
      </c>
      <c r="D121" s="179">
        <f>COUNTIF(①解答入力!E108:AR108,"=1")</f>
        <v>0</v>
      </c>
      <c r="E121" s="179">
        <f>COUNTIF(①解答入力!E108:AR108,"=2")</f>
        <v>0</v>
      </c>
      <c r="F121" s="179">
        <f>COUNTIF(①解答入力!E108:AR108,"=3")</f>
        <v>0</v>
      </c>
      <c r="G121" s="179">
        <f>COUNTIF(①解答入力!E108:AR108,"=4")</f>
        <v>0</v>
      </c>
      <c r="H121" s="179">
        <f>COUNTIF(①解答入力!E108:AR108,"=5")</f>
        <v>0</v>
      </c>
      <c r="I121" s="178">
        <f t="shared" si="16"/>
        <v>0</v>
      </c>
      <c r="J121" s="179">
        <f>①解答入力!D108</f>
        <v>1</v>
      </c>
      <c r="K121" s="179">
        <f>HLOOKUP(J121,$D$9:$H$146,113)</f>
        <v>0</v>
      </c>
      <c r="L121" s="180" t="e">
        <f t="shared" si="14"/>
        <v>#DIV/0!</v>
      </c>
    </row>
    <row r="122" spans="1:12" ht="11.1" customHeight="1">
      <c r="A122" s="508"/>
      <c r="B122" s="514"/>
      <c r="C122" s="178">
        <v>103</v>
      </c>
      <c r="D122" s="179">
        <f>COUNTIF(①解答入力!E109:AR109,"=1")</f>
        <v>0</v>
      </c>
      <c r="E122" s="179">
        <f>COUNTIF(①解答入力!E109:AR109,"=2")</f>
        <v>0</v>
      </c>
      <c r="F122" s="179">
        <f>COUNTIF(①解答入力!E109:AR109,"=3")</f>
        <v>0</v>
      </c>
      <c r="G122" s="179">
        <f>COUNTIF(①解答入力!E109:AR109,"=4")</f>
        <v>0</v>
      </c>
      <c r="H122" s="179">
        <f>COUNTIF(①解答入力!E109:AR109,"=5")</f>
        <v>0</v>
      </c>
      <c r="I122" s="178">
        <f t="shared" si="16"/>
        <v>0</v>
      </c>
      <c r="J122" s="179">
        <f>①解答入力!D109</f>
        <v>4</v>
      </c>
      <c r="K122" s="179">
        <f>HLOOKUP(J122,$D$9:$H$146,114)</f>
        <v>0</v>
      </c>
      <c r="L122" s="180" t="e">
        <f t="shared" si="14"/>
        <v>#DIV/0!</v>
      </c>
    </row>
    <row r="123" spans="1:12" ht="11.1" customHeight="1">
      <c r="A123" s="508"/>
      <c r="B123" s="514"/>
      <c r="C123" s="178">
        <v>104</v>
      </c>
      <c r="D123" s="179">
        <f>COUNTIF(①解答入力!E110:AR110,"=1")</f>
        <v>0</v>
      </c>
      <c r="E123" s="179">
        <f>COUNTIF(①解答入力!E110:AR110,"=2")</f>
        <v>0</v>
      </c>
      <c r="F123" s="179">
        <f>COUNTIF(①解答入力!E110:AR110,"=3")</f>
        <v>0</v>
      </c>
      <c r="G123" s="179">
        <f>COUNTIF(①解答入力!E110:AR110,"=4")</f>
        <v>0</v>
      </c>
      <c r="H123" s="179">
        <f>COUNTIF(①解答入力!E110:AR110,"=5")</f>
        <v>0</v>
      </c>
      <c r="I123" s="178">
        <f t="shared" si="16"/>
        <v>0</v>
      </c>
      <c r="J123" s="179">
        <f>①解答入力!D110</f>
        <v>2</v>
      </c>
      <c r="K123" s="179">
        <f>HLOOKUP(J123,$D$9:$H$146,115)</f>
        <v>0</v>
      </c>
      <c r="L123" s="180" t="e">
        <f t="shared" si="14"/>
        <v>#DIV/0!</v>
      </c>
    </row>
    <row r="124" spans="1:12" ht="11.1" customHeight="1">
      <c r="A124" s="508"/>
      <c r="B124" s="514"/>
      <c r="C124" s="178">
        <v>105</v>
      </c>
      <c r="D124" s="179">
        <f>COUNTIF(①解答入力!E111:AR111,"=1")</f>
        <v>0</v>
      </c>
      <c r="E124" s="179">
        <f>COUNTIF(①解答入力!E111:AR111,"=2")</f>
        <v>0</v>
      </c>
      <c r="F124" s="179">
        <f>COUNTIF(①解答入力!E111:AR111,"=3")</f>
        <v>0</v>
      </c>
      <c r="G124" s="179">
        <f>COUNTIF(①解答入力!E111:AR111,"=4")</f>
        <v>0</v>
      </c>
      <c r="H124" s="179">
        <f>COUNTIF(①解答入力!E111:AR111,"=5")</f>
        <v>0</v>
      </c>
      <c r="I124" s="178">
        <f t="shared" si="16"/>
        <v>0</v>
      </c>
      <c r="J124" s="179">
        <f>①解答入力!D111</f>
        <v>5</v>
      </c>
      <c r="K124" s="179">
        <f>HLOOKUP(J124,$D$9:$H$146,116)</f>
        <v>0</v>
      </c>
      <c r="L124" s="180" t="e">
        <f t="shared" si="14"/>
        <v>#DIV/0!</v>
      </c>
    </row>
    <row r="125" spans="1:12" ht="11.1" customHeight="1">
      <c r="A125" s="508"/>
      <c r="B125" s="514"/>
      <c r="C125" s="178">
        <v>106</v>
      </c>
      <c r="D125" s="179">
        <f>COUNTIF(①解答入力!E112:AR112,"=1")</f>
        <v>0</v>
      </c>
      <c r="E125" s="179">
        <f>COUNTIF(①解答入力!E112:AR112,"=2")</f>
        <v>0</v>
      </c>
      <c r="F125" s="179">
        <f>COUNTIF(①解答入力!E112:AR112,"=3")</f>
        <v>0</v>
      </c>
      <c r="G125" s="179">
        <f>COUNTIF(①解答入力!E112:AR112,"=4")</f>
        <v>0</v>
      </c>
      <c r="H125" s="179">
        <f>COUNTIF(①解答入力!E112:AR112,"=5")</f>
        <v>0</v>
      </c>
      <c r="I125" s="178">
        <f t="shared" si="16"/>
        <v>0</v>
      </c>
      <c r="J125" s="179">
        <f>①解答入力!D112</f>
        <v>4</v>
      </c>
      <c r="K125" s="179">
        <f>HLOOKUP(J125,$D$9:$H$146,117)</f>
        <v>0</v>
      </c>
      <c r="L125" s="180" t="e">
        <f t="shared" si="14"/>
        <v>#DIV/0!</v>
      </c>
    </row>
    <row r="126" spans="1:12" ht="11.1" customHeight="1">
      <c r="A126" s="508"/>
      <c r="B126" s="514"/>
      <c r="C126" s="178">
        <v>107</v>
      </c>
      <c r="D126" s="179">
        <f>COUNTIF(①解答入力!E113:AR113,"=1")</f>
        <v>0</v>
      </c>
      <c r="E126" s="179">
        <f>COUNTIF(①解答入力!E113:AR113,"=2")</f>
        <v>0</v>
      </c>
      <c r="F126" s="179">
        <f>COUNTIF(①解答入力!E113:AR113,"=3")</f>
        <v>0</v>
      </c>
      <c r="G126" s="179">
        <f>COUNTIF(①解答入力!E113:AR113,"=4")</f>
        <v>0</v>
      </c>
      <c r="H126" s="179">
        <f>COUNTIF(①解答入力!E113:AR113,"=5")</f>
        <v>0</v>
      </c>
      <c r="I126" s="178">
        <f t="shared" si="16"/>
        <v>0</v>
      </c>
      <c r="J126" s="179">
        <f>①解答入力!D113</f>
        <v>1</v>
      </c>
      <c r="K126" s="179">
        <f>HLOOKUP(J126,$D$9:$H$146,118)</f>
        <v>0</v>
      </c>
      <c r="L126" s="180" t="e">
        <f t="shared" si="14"/>
        <v>#DIV/0!</v>
      </c>
    </row>
    <row r="127" spans="1:12" ht="11.1" customHeight="1">
      <c r="A127" s="508"/>
      <c r="B127" s="514"/>
      <c r="C127" s="178">
        <v>108</v>
      </c>
      <c r="D127" s="179">
        <f>COUNTIF(①解答入力!E114:AR114,"=1")</f>
        <v>0</v>
      </c>
      <c r="E127" s="179">
        <f>COUNTIF(①解答入力!E114:AR114,"=2")</f>
        <v>0</v>
      </c>
      <c r="F127" s="179">
        <f>COUNTIF(①解答入力!E114:AR114,"=3")</f>
        <v>0</v>
      </c>
      <c r="G127" s="179">
        <f>COUNTIF(①解答入力!E114:AR114,"=4")</f>
        <v>0</v>
      </c>
      <c r="H127" s="179">
        <f>COUNTIF(①解答入力!E114:AR114,"=5")</f>
        <v>0</v>
      </c>
      <c r="I127" s="178">
        <f t="shared" si="16"/>
        <v>0</v>
      </c>
      <c r="J127" s="179">
        <f>①解答入力!D114</f>
        <v>2</v>
      </c>
      <c r="K127" s="179">
        <f>HLOOKUP(J127,$D$9:$H$146,119)</f>
        <v>0</v>
      </c>
      <c r="L127" s="180" t="e">
        <f t="shared" si="14"/>
        <v>#DIV/0!</v>
      </c>
    </row>
    <row r="128" spans="1:12" ht="11.1" customHeight="1" thickBot="1">
      <c r="A128" s="508"/>
      <c r="B128" s="515"/>
      <c r="C128" s="480" t="s">
        <v>39</v>
      </c>
      <c r="D128" s="481"/>
      <c r="E128" s="481"/>
      <c r="F128" s="481"/>
      <c r="G128" s="481"/>
      <c r="H128" s="482"/>
      <c r="I128" s="181">
        <f>SUM(I116:I127)</f>
        <v>0</v>
      </c>
      <c r="J128" s="182"/>
      <c r="K128" s="183">
        <f>SUM(K116:K127)</f>
        <v>0</v>
      </c>
      <c r="L128" s="184" t="e">
        <f t="shared" ref="L128:L134" si="17">K128/I128</f>
        <v>#DIV/0!</v>
      </c>
    </row>
    <row r="129" spans="1:12" ht="11.1" customHeight="1">
      <c r="A129" s="508"/>
      <c r="B129" s="487" t="s">
        <v>139</v>
      </c>
      <c r="C129" s="176">
        <v>109</v>
      </c>
      <c r="D129" s="297">
        <f>COUNTIF(①解答入力!E115:AR115,"=1")</f>
        <v>0</v>
      </c>
      <c r="E129" s="297">
        <f>COUNTIF(①解答入力!E115:AR115,"=2")</f>
        <v>0</v>
      </c>
      <c r="F129" s="297">
        <f>COUNTIF(①解答入力!E115:AR115,"=3")</f>
        <v>0</v>
      </c>
      <c r="G129" s="297">
        <f>COUNTIF(①解答入力!E115:AR115,"=4")</f>
        <v>0</v>
      </c>
      <c r="H129" s="297">
        <f>COUNTIF(①解答入力!E115:AR115,"=5")</f>
        <v>0</v>
      </c>
      <c r="I129" s="176">
        <f>SUM(D129:H129)</f>
        <v>0</v>
      </c>
      <c r="J129" s="297">
        <f>①解答入力!D115</f>
        <v>1</v>
      </c>
      <c r="K129" s="297">
        <f>HLOOKUP(J129,$D$9:$H$146,121)</f>
        <v>0</v>
      </c>
      <c r="L129" s="177" t="e">
        <f t="shared" si="17"/>
        <v>#DIV/0!</v>
      </c>
    </row>
    <row r="130" spans="1:12" ht="11.1" customHeight="1">
      <c r="A130" s="508"/>
      <c r="B130" s="488"/>
      <c r="C130" s="267">
        <v>110</v>
      </c>
      <c r="D130" s="179">
        <f>COUNTIF(①解答入力!E116:AR116,"=1")</f>
        <v>0</v>
      </c>
      <c r="E130" s="179">
        <f>COUNTIF(①解答入力!E116:AR116,"=2")</f>
        <v>0</v>
      </c>
      <c r="F130" s="179">
        <f>COUNTIF(①解答入力!E116:AR116,"=3")</f>
        <v>0</v>
      </c>
      <c r="G130" s="179">
        <f>COUNTIF(①解答入力!E116:AR116,"=4")</f>
        <v>0</v>
      </c>
      <c r="H130" s="179">
        <f>COUNTIF(①解答入力!E116:AR116,"=5")</f>
        <v>0</v>
      </c>
      <c r="I130" s="178">
        <f>SUM(D130:H130)</f>
        <v>0</v>
      </c>
      <c r="J130" s="179">
        <f>①解答入力!D116</f>
        <v>5</v>
      </c>
      <c r="K130" s="179">
        <f>HLOOKUP(J130,$D$9:$H$146,122)</f>
        <v>0</v>
      </c>
      <c r="L130" s="180" t="e">
        <f t="shared" si="17"/>
        <v>#DIV/0!</v>
      </c>
    </row>
    <row r="131" spans="1:12" ht="11.1" customHeight="1">
      <c r="A131" s="508"/>
      <c r="B131" s="488"/>
      <c r="C131" s="178">
        <v>111</v>
      </c>
      <c r="D131" s="179">
        <f>COUNTIF(①解答入力!E117:AR117,"=1")</f>
        <v>0</v>
      </c>
      <c r="E131" s="179">
        <f>COUNTIF(①解答入力!E117:AR117,"=2")</f>
        <v>0</v>
      </c>
      <c r="F131" s="179">
        <f>COUNTIF(①解答入力!E117:AR117,"=3")</f>
        <v>0</v>
      </c>
      <c r="G131" s="179">
        <f>COUNTIF(①解答入力!E117:AR117,"=4")</f>
        <v>0</v>
      </c>
      <c r="H131" s="179">
        <f>COUNTIF(①解答入力!E117:AR117,"=5")</f>
        <v>0</v>
      </c>
      <c r="I131" s="178">
        <f>SUM(D131:H131)</f>
        <v>0</v>
      </c>
      <c r="J131" s="179">
        <f>①解答入力!D117</f>
        <v>2</v>
      </c>
      <c r="K131" s="179">
        <f>HLOOKUP(J131,$D$9:$H$146,123)</f>
        <v>0</v>
      </c>
      <c r="L131" s="180" t="e">
        <f t="shared" si="17"/>
        <v>#DIV/0!</v>
      </c>
    </row>
    <row r="132" spans="1:12" ht="11.1" customHeight="1">
      <c r="A132" s="508"/>
      <c r="B132" s="488"/>
      <c r="C132" s="191">
        <v>112</v>
      </c>
      <c r="D132" s="179">
        <f>COUNTIF(①解答入力!E118:AR118,"=1")</f>
        <v>0</v>
      </c>
      <c r="E132" s="179">
        <f>COUNTIF(①解答入力!E118:AR118,"=2")</f>
        <v>0</v>
      </c>
      <c r="F132" s="179">
        <f>COUNTIF(①解答入力!E118:AR118,"=3")</f>
        <v>0</v>
      </c>
      <c r="G132" s="179">
        <f>COUNTIF(①解答入力!E118:AR118,"=4")</f>
        <v>0</v>
      </c>
      <c r="H132" s="179">
        <f>COUNTIF(①解答入力!E118:AR118,"=5")</f>
        <v>0</v>
      </c>
      <c r="I132" s="178">
        <f>SUM(D132:H132)</f>
        <v>0</v>
      </c>
      <c r="J132" s="179">
        <f>①解答入力!D118</f>
        <v>4</v>
      </c>
      <c r="K132" s="179">
        <f>HLOOKUP(J132,$D$9:$H$146,124)</f>
        <v>0</v>
      </c>
      <c r="L132" s="180" t="e">
        <f t="shared" si="17"/>
        <v>#DIV/0!</v>
      </c>
    </row>
    <row r="133" spans="1:12" ht="11.1" customHeight="1">
      <c r="A133" s="508"/>
      <c r="B133" s="488"/>
      <c r="C133" s="178">
        <v>113</v>
      </c>
      <c r="D133" s="179">
        <f>COUNTIF(①解答入力!E119:AR119,"=1")</f>
        <v>0</v>
      </c>
      <c r="E133" s="179">
        <f>COUNTIF(①解答入力!E119:AR119,"=2")</f>
        <v>0</v>
      </c>
      <c r="F133" s="179">
        <f>COUNTIF(①解答入力!E119:AR119,"=3")</f>
        <v>0</v>
      </c>
      <c r="G133" s="179">
        <f>COUNTIF(①解答入力!E119:AR119,"=4")</f>
        <v>0</v>
      </c>
      <c r="H133" s="179">
        <f>COUNTIF(①解答入力!E119:AR119,"=5")</f>
        <v>0</v>
      </c>
      <c r="I133" s="178">
        <f>SUM(D133:H133)</f>
        <v>0</v>
      </c>
      <c r="J133" s="179">
        <f>①解答入力!D119</f>
        <v>1</v>
      </c>
      <c r="K133" s="179">
        <f>HLOOKUP(J133,$D$9:$H$146,125)</f>
        <v>0</v>
      </c>
      <c r="L133" s="180" t="e">
        <f t="shared" si="17"/>
        <v>#DIV/0!</v>
      </c>
    </row>
    <row r="134" spans="1:12" ht="11.1" customHeight="1" thickBot="1">
      <c r="A134" s="508"/>
      <c r="B134" s="489"/>
      <c r="C134" s="480" t="s">
        <v>39</v>
      </c>
      <c r="D134" s="481"/>
      <c r="E134" s="481"/>
      <c r="F134" s="481"/>
      <c r="G134" s="481"/>
      <c r="H134" s="482"/>
      <c r="I134" s="181">
        <f>SUM(I129:I133)</f>
        <v>0</v>
      </c>
      <c r="J134" s="182"/>
      <c r="K134" s="183">
        <f>SUM(K129:K133)</f>
        <v>0</v>
      </c>
      <c r="L134" s="184" t="e">
        <f t="shared" si="17"/>
        <v>#DIV/0!</v>
      </c>
    </row>
    <row r="135" spans="1:12" ht="10.5" customHeight="1">
      <c r="A135" s="508"/>
      <c r="B135" s="529" t="s">
        <v>102</v>
      </c>
      <c r="C135" s="191">
        <v>114</v>
      </c>
      <c r="D135" s="186">
        <f>COUNTIF(①解答入力!E120:AR120,"=1")</f>
        <v>0</v>
      </c>
      <c r="E135" s="186">
        <f>COUNTIF(①解答入力!E120:AR120,"=2")</f>
        <v>0</v>
      </c>
      <c r="F135" s="186">
        <f>COUNTIF(①解答入力!E120:AR120,"=3")</f>
        <v>0</v>
      </c>
      <c r="G135" s="186">
        <f>COUNTIF(①解答入力!E120:AR120,"=4")</f>
        <v>0</v>
      </c>
      <c r="H135" s="186">
        <f>COUNTIF(①解答入力!E120:AR120,"=5")</f>
        <v>0</v>
      </c>
      <c r="I135" s="191">
        <f t="shared" si="16"/>
        <v>0</v>
      </c>
      <c r="J135" s="186">
        <f>①解答入力!D120</f>
        <v>1</v>
      </c>
      <c r="K135" s="186">
        <f>HLOOKUP(J135,$D$9:$H$146,127)</f>
        <v>0</v>
      </c>
      <c r="L135" s="192" t="e">
        <f t="shared" si="14"/>
        <v>#DIV/0!</v>
      </c>
    </row>
    <row r="136" spans="1:12" ht="11.1" customHeight="1">
      <c r="A136" s="508"/>
      <c r="B136" s="488"/>
      <c r="C136" s="178">
        <v>115</v>
      </c>
      <c r="D136" s="268">
        <f>COUNTIF(①解答入力!E121:AR121,"=1")</f>
        <v>0</v>
      </c>
      <c r="E136" s="268">
        <f>COUNTIF(①解答入力!E121:AR121,"=2")</f>
        <v>0</v>
      </c>
      <c r="F136" s="268">
        <f>COUNTIF(①解答入力!E121:AR121,"=3")</f>
        <v>0</v>
      </c>
      <c r="G136" s="268">
        <f>COUNTIF(①解答入力!E121:AR121,"=4")</f>
        <v>0</v>
      </c>
      <c r="H136" s="268">
        <f>COUNTIF(①解答入力!E121:AR121,"=5")</f>
        <v>0</v>
      </c>
      <c r="I136" s="267">
        <f t="shared" si="16"/>
        <v>0</v>
      </c>
      <c r="J136" s="268">
        <f>①解答入力!D121</f>
        <v>4</v>
      </c>
      <c r="K136" s="268">
        <f>HLOOKUP(J136,$D$9:$H$146,128)</f>
        <v>0</v>
      </c>
      <c r="L136" s="269" t="e">
        <f t="shared" si="14"/>
        <v>#DIV/0!</v>
      </c>
    </row>
    <row r="137" spans="1:12" ht="11.1" customHeight="1">
      <c r="A137" s="508"/>
      <c r="B137" s="488"/>
      <c r="C137" s="178">
        <v>116</v>
      </c>
      <c r="D137" s="179">
        <f>COUNTIF(①解答入力!E122:AR122,"=1")</f>
        <v>0</v>
      </c>
      <c r="E137" s="179">
        <f>COUNTIF(①解答入力!E122:AR122,"=2")</f>
        <v>0</v>
      </c>
      <c r="F137" s="179">
        <f>COUNTIF(①解答入力!E122:AR122,"=3")</f>
        <v>0</v>
      </c>
      <c r="G137" s="179">
        <f>COUNTIF(①解答入力!E122:AR122,"=4")</f>
        <v>0</v>
      </c>
      <c r="H137" s="179">
        <f>COUNTIF(①解答入力!E122:AR122,"=5")</f>
        <v>0</v>
      </c>
      <c r="I137" s="178">
        <f t="shared" si="16"/>
        <v>0</v>
      </c>
      <c r="J137" s="179">
        <f>①解答入力!D122</f>
        <v>1</v>
      </c>
      <c r="K137" s="179">
        <f>HLOOKUP(J137,$D$9:$H$146,129)</f>
        <v>0</v>
      </c>
      <c r="L137" s="180" t="e">
        <f t="shared" si="14"/>
        <v>#DIV/0!</v>
      </c>
    </row>
    <row r="138" spans="1:12" ht="11.1" customHeight="1">
      <c r="A138" s="508"/>
      <c r="B138" s="488"/>
      <c r="C138" s="178">
        <v>117</v>
      </c>
      <c r="D138" s="187">
        <f>COUNTIF(①解答入力!E123:AR123,"=1")</f>
        <v>0</v>
      </c>
      <c r="E138" s="187">
        <f>COUNTIF(①解答入力!E123:AR123,"=2")</f>
        <v>0</v>
      </c>
      <c r="F138" s="187">
        <f>COUNTIF(①解答入力!E123:AR123,"=3")</f>
        <v>0</v>
      </c>
      <c r="G138" s="187">
        <f>COUNTIF(①解答入力!E123:AR123,"=4")</f>
        <v>0</v>
      </c>
      <c r="H138" s="187">
        <f>COUNTIF(①解答入力!E123:AR123,"=5")</f>
        <v>0</v>
      </c>
      <c r="I138" s="191">
        <f t="shared" ref="I138:I146" si="18">SUM(D138:H138)</f>
        <v>0</v>
      </c>
      <c r="J138" s="187">
        <f>①解答入力!D123</f>
        <v>4</v>
      </c>
      <c r="K138" s="187">
        <f>HLOOKUP(J138,$D$9:$H$146,130)</f>
        <v>0</v>
      </c>
      <c r="L138" s="192" t="e">
        <f t="shared" si="14"/>
        <v>#DIV/0!</v>
      </c>
    </row>
    <row r="139" spans="1:12" ht="11.1" customHeight="1">
      <c r="A139" s="508"/>
      <c r="B139" s="488"/>
      <c r="C139" s="178">
        <v>118</v>
      </c>
      <c r="D139" s="179">
        <f>COUNTIF(①解答入力!E124:AR124,"=1")</f>
        <v>0</v>
      </c>
      <c r="E139" s="179">
        <f>COUNTIF(①解答入力!E124:AR124,"=2")</f>
        <v>0</v>
      </c>
      <c r="F139" s="179">
        <f>COUNTIF(①解答入力!E124:AR124,"=3")</f>
        <v>0</v>
      </c>
      <c r="G139" s="179">
        <f>COUNTIF(①解答入力!E124:AR124,"=4")</f>
        <v>0</v>
      </c>
      <c r="H139" s="179">
        <f>COUNTIF(①解答入力!E124:AR124,"=5")</f>
        <v>0</v>
      </c>
      <c r="I139" s="178">
        <f t="shared" si="18"/>
        <v>0</v>
      </c>
      <c r="J139" s="179">
        <f>①解答入力!D124</f>
        <v>1</v>
      </c>
      <c r="K139" s="179">
        <f>HLOOKUP(J139,$D$9:$H$146,131)</f>
        <v>0</v>
      </c>
      <c r="L139" s="180" t="e">
        <f t="shared" si="14"/>
        <v>#DIV/0!</v>
      </c>
    </row>
    <row r="140" spans="1:12" ht="11.1" customHeight="1">
      <c r="A140" s="508"/>
      <c r="B140" s="488"/>
      <c r="C140" s="178">
        <v>119</v>
      </c>
      <c r="D140" s="179">
        <f>COUNTIF(①解答入力!E125:AR125,"=1")</f>
        <v>0</v>
      </c>
      <c r="E140" s="179">
        <f>COUNTIF(①解答入力!E125:AR125,"=2")</f>
        <v>0</v>
      </c>
      <c r="F140" s="179">
        <f>COUNTIF(①解答入力!E125:AR125,"=3")</f>
        <v>0</v>
      </c>
      <c r="G140" s="179">
        <f>COUNTIF(①解答入力!E125:AR125,"=4")</f>
        <v>0</v>
      </c>
      <c r="H140" s="179">
        <f>COUNTIF(①解答入力!E125:AR125,"=5")</f>
        <v>0</v>
      </c>
      <c r="I140" s="178">
        <f t="shared" si="18"/>
        <v>0</v>
      </c>
      <c r="J140" s="179">
        <f>①解答入力!D125</f>
        <v>2</v>
      </c>
      <c r="K140" s="179">
        <f>HLOOKUP(J140,$D$9:$H$146,132)</f>
        <v>0</v>
      </c>
      <c r="L140" s="180" t="e">
        <f t="shared" si="14"/>
        <v>#DIV/0!</v>
      </c>
    </row>
    <row r="141" spans="1:12" ht="11.1" customHeight="1">
      <c r="A141" s="508"/>
      <c r="B141" s="488"/>
      <c r="C141" s="178">
        <v>120</v>
      </c>
      <c r="D141" s="179">
        <f>COUNTIF(①解答入力!E126:AR126,"=1")</f>
        <v>0</v>
      </c>
      <c r="E141" s="179">
        <f>COUNTIF(①解答入力!E126:AR126,"=2")</f>
        <v>0</v>
      </c>
      <c r="F141" s="179">
        <f>COUNTIF(①解答入力!E126:AR126,"=3")</f>
        <v>0</v>
      </c>
      <c r="G141" s="179">
        <f>COUNTIF(①解答入力!E126:AR126,"=4")</f>
        <v>0</v>
      </c>
      <c r="H141" s="179">
        <f>COUNTIF(①解答入力!E126:AR126,"=5")</f>
        <v>0</v>
      </c>
      <c r="I141" s="178">
        <f t="shared" si="18"/>
        <v>0</v>
      </c>
      <c r="J141" s="179">
        <f>①解答入力!D126</f>
        <v>3</v>
      </c>
      <c r="K141" s="179">
        <f>HLOOKUP(J141,$D$9:$H$146,133)</f>
        <v>0</v>
      </c>
      <c r="L141" s="180" t="e">
        <f t="shared" ref="L141:L148" si="19">K141/I141</f>
        <v>#DIV/0!</v>
      </c>
    </row>
    <row r="142" spans="1:12" ht="11.1" customHeight="1">
      <c r="A142" s="508"/>
      <c r="B142" s="488"/>
      <c r="C142" s="178">
        <v>121</v>
      </c>
      <c r="D142" s="179">
        <f>COUNTIF(①解答入力!E127:AR127,"=1")</f>
        <v>0</v>
      </c>
      <c r="E142" s="179">
        <f>COUNTIF(①解答入力!E127:AR127,"=2")</f>
        <v>0</v>
      </c>
      <c r="F142" s="179">
        <f>COUNTIF(①解答入力!E127:AR127,"=3")</f>
        <v>0</v>
      </c>
      <c r="G142" s="179">
        <f>COUNTIF(①解答入力!E127:AR127,"=4")</f>
        <v>0</v>
      </c>
      <c r="H142" s="179">
        <f>COUNTIF(①解答入力!E127:AR127,"=5")</f>
        <v>0</v>
      </c>
      <c r="I142" s="178">
        <f t="shared" si="18"/>
        <v>0</v>
      </c>
      <c r="J142" s="179">
        <f>①解答入力!D127</f>
        <v>5</v>
      </c>
      <c r="K142" s="179">
        <f>HLOOKUP(J142,$D$9:$H$146,134)</f>
        <v>0</v>
      </c>
      <c r="L142" s="180" t="e">
        <f t="shared" si="19"/>
        <v>#DIV/0!</v>
      </c>
    </row>
    <row r="143" spans="1:12" ht="11.1" customHeight="1">
      <c r="A143" s="508"/>
      <c r="B143" s="488"/>
      <c r="C143" s="178">
        <v>122</v>
      </c>
      <c r="D143" s="179">
        <f>COUNTIF(①解答入力!E128:AR128,"=1")</f>
        <v>0</v>
      </c>
      <c r="E143" s="179">
        <f>COUNTIF(①解答入力!E128:AR128,"=2")</f>
        <v>0</v>
      </c>
      <c r="F143" s="179">
        <f>COUNTIF(①解答入力!E128:AR128,"=3")</f>
        <v>0</v>
      </c>
      <c r="G143" s="179">
        <f>COUNTIF(①解答入力!E128:AR128,"=4")</f>
        <v>0</v>
      </c>
      <c r="H143" s="179">
        <f>COUNTIF(①解答入力!E128:AR128,"=5")</f>
        <v>0</v>
      </c>
      <c r="I143" s="178">
        <f t="shared" si="18"/>
        <v>0</v>
      </c>
      <c r="J143" s="179">
        <f>①解答入力!D128</f>
        <v>1</v>
      </c>
      <c r="K143" s="179">
        <f>HLOOKUP(J143,$D$9:$H$146,135)</f>
        <v>0</v>
      </c>
      <c r="L143" s="180" t="e">
        <f t="shared" si="19"/>
        <v>#DIV/0!</v>
      </c>
    </row>
    <row r="144" spans="1:12" ht="11.1" customHeight="1">
      <c r="A144" s="508"/>
      <c r="B144" s="488"/>
      <c r="C144" s="178">
        <v>123</v>
      </c>
      <c r="D144" s="179">
        <f>COUNTIF(①解答入力!E129:AR129,"=1")</f>
        <v>0</v>
      </c>
      <c r="E144" s="179">
        <f>COUNTIF(①解答入力!E129:AR129,"=2")</f>
        <v>0</v>
      </c>
      <c r="F144" s="179">
        <f>COUNTIF(①解答入力!E129:AR129,"=3")</f>
        <v>0</v>
      </c>
      <c r="G144" s="179">
        <f>COUNTIF(①解答入力!E129:AR129,"=4")</f>
        <v>0</v>
      </c>
      <c r="H144" s="179">
        <f>COUNTIF(①解答入力!E129:AR129,"=5")</f>
        <v>0</v>
      </c>
      <c r="I144" s="178">
        <f t="shared" si="18"/>
        <v>0</v>
      </c>
      <c r="J144" s="179">
        <f>①解答入力!D129</f>
        <v>4</v>
      </c>
      <c r="K144" s="179">
        <f>HLOOKUP(J144,$D$9:$H$146,136)</f>
        <v>0</v>
      </c>
      <c r="L144" s="180" t="e">
        <f t="shared" si="19"/>
        <v>#DIV/0!</v>
      </c>
    </row>
    <row r="145" spans="1:12" ht="11.1" customHeight="1">
      <c r="A145" s="508"/>
      <c r="B145" s="488"/>
      <c r="C145" s="178">
        <v>124</v>
      </c>
      <c r="D145" s="179">
        <f>COUNTIF(①解答入力!E130:AR130,"=1")</f>
        <v>0</v>
      </c>
      <c r="E145" s="179">
        <f>COUNTIF(①解答入力!E130:AR130,"=2")</f>
        <v>0</v>
      </c>
      <c r="F145" s="179">
        <f>COUNTIF(①解答入力!E130:AR130,"=3")</f>
        <v>0</v>
      </c>
      <c r="G145" s="179">
        <f>COUNTIF(①解答入力!E130:AR130,"=4")</f>
        <v>0</v>
      </c>
      <c r="H145" s="179">
        <f>COUNTIF(①解答入力!E130:AR130,"=5")</f>
        <v>0</v>
      </c>
      <c r="I145" s="178">
        <f t="shared" si="18"/>
        <v>0</v>
      </c>
      <c r="J145" s="179">
        <f>①解答入力!D130</f>
        <v>5</v>
      </c>
      <c r="K145" s="179">
        <f>HLOOKUP(J145,$D$9:$H$146,137)</f>
        <v>0</v>
      </c>
      <c r="L145" s="180" t="e">
        <f t="shared" si="19"/>
        <v>#DIV/0!</v>
      </c>
    </row>
    <row r="146" spans="1:12" ht="11.1" customHeight="1">
      <c r="A146" s="508"/>
      <c r="B146" s="488"/>
      <c r="C146" s="178">
        <v>125</v>
      </c>
      <c r="D146" s="186">
        <f>COUNTIF(①解答入力!E131:AR131,"=1")</f>
        <v>0</v>
      </c>
      <c r="E146" s="186">
        <f>COUNTIF(①解答入力!E131:AR131,"=2")</f>
        <v>0</v>
      </c>
      <c r="F146" s="186">
        <f>COUNTIF(①解答入力!E131:AR131,"=3")</f>
        <v>0</v>
      </c>
      <c r="G146" s="186">
        <f>COUNTIF(①解答入力!E131:AR131,"=4")</f>
        <v>0</v>
      </c>
      <c r="H146" s="186">
        <f>COUNTIF(①解答入力!E131:AR131,"=5")</f>
        <v>0</v>
      </c>
      <c r="I146" s="178">
        <f t="shared" si="18"/>
        <v>0</v>
      </c>
      <c r="J146" s="186">
        <f>①解答入力!D131</f>
        <v>2</v>
      </c>
      <c r="K146" s="187">
        <f>HLOOKUP(J146,$D$9:$H$146,138)</f>
        <v>0</v>
      </c>
      <c r="L146" s="180" t="e">
        <f t="shared" si="19"/>
        <v>#DIV/0!</v>
      </c>
    </row>
    <row r="147" spans="1:12" ht="11.1" customHeight="1" thickBot="1">
      <c r="A147" s="509"/>
      <c r="B147" s="489"/>
      <c r="C147" s="480" t="s">
        <v>39</v>
      </c>
      <c r="D147" s="481"/>
      <c r="E147" s="481"/>
      <c r="F147" s="481"/>
      <c r="G147" s="481"/>
      <c r="H147" s="482"/>
      <c r="I147" s="181">
        <f>SUM(I135:I146)</f>
        <v>0</v>
      </c>
      <c r="J147" s="182"/>
      <c r="K147" s="183">
        <f>SUM(K135:K146)</f>
        <v>0</v>
      </c>
      <c r="L147" s="184" t="e">
        <f t="shared" si="19"/>
        <v>#DIV/0!</v>
      </c>
    </row>
    <row r="148" spans="1:12" ht="11.1" customHeight="1" thickBot="1">
      <c r="A148" s="524" t="s">
        <v>40</v>
      </c>
      <c r="B148" s="525"/>
      <c r="C148" s="525"/>
      <c r="D148" s="525"/>
      <c r="E148" s="525"/>
      <c r="F148" s="525"/>
      <c r="G148" s="525"/>
      <c r="H148" s="526"/>
      <c r="I148" s="193">
        <f>SUM(I12,I15,I28,I39,I48,I75,I84,I93,I104,I115,I128,I134,I147)</f>
        <v>0</v>
      </c>
      <c r="J148" s="194"/>
      <c r="K148" s="195">
        <f>SUM(K12,K15,K28,K39,K48,K75,K84,K93,K104,K115,K128,K134,K147)</f>
        <v>0</v>
      </c>
      <c r="L148" s="196" t="e">
        <f t="shared" si="19"/>
        <v>#DIV/0!</v>
      </c>
    </row>
    <row r="149" spans="1:12" ht="14.25" thickBot="1">
      <c r="A149" s="316" t="s">
        <v>155</v>
      </c>
      <c r="B149" s="316"/>
    </row>
    <row r="150" spans="1:12" ht="14.25" thickBot="1">
      <c r="A150" s="315"/>
      <c r="B150" s="491" t="s">
        <v>129</v>
      </c>
      <c r="C150" s="491"/>
      <c r="D150" s="491"/>
      <c r="E150" s="498"/>
      <c r="F150" s="490" t="s">
        <v>128</v>
      </c>
      <c r="G150" s="491"/>
      <c r="H150" s="491"/>
      <c r="I150" s="491"/>
      <c r="J150" s="299" t="s">
        <v>127</v>
      </c>
      <c r="K150" s="293" t="s">
        <v>126</v>
      </c>
      <c r="L150" s="294" t="s">
        <v>125</v>
      </c>
    </row>
    <row r="151" spans="1:12" s="289" customFormat="1" ht="12.75" thickBot="1">
      <c r="A151" s="476" t="s">
        <v>144</v>
      </c>
      <c r="B151" s="516" t="s">
        <v>115</v>
      </c>
      <c r="C151" s="517"/>
      <c r="D151" s="518" t="s">
        <v>122</v>
      </c>
      <c r="E151" s="517"/>
      <c r="F151" s="505" t="s">
        <v>147</v>
      </c>
      <c r="G151" s="506"/>
      <c r="H151" s="506"/>
      <c r="I151" s="506"/>
      <c r="J151" s="300">
        <f>I12</f>
        <v>0</v>
      </c>
      <c r="K151" s="297">
        <f>K12</f>
        <v>0</v>
      </c>
      <c r="L151" s="298" t="e">
        <f>K151/J151</f>
        <v>#DIV/0!</v>
      </c>
    </row>
    <row r="152" spans="1:12" s="289" customFormat="1" ht="12.75" thickBot="1">
      <c r="A152" s="476"/>
      <c r="B152" s="494"/>
      <c r="C152" s="495"/>
      <c r="D152" s="519"/>
      <c r="E152" s="497"/>
      <c r="F152" s="485" t="s">
        <v>146</v>
      </c>
      <c r="G152" s="483"/>
      <c r="H152" s="483"/>
      <c r="I152" s="483"/>
      <c r="J152" s="301">
        <f>I15</f>
        <v>0</v>
      </c>
      <c r="K152" s="179">
        <f>K15</f>
        <v>0</v>
      </c>
      <c r="L152" s="290" t="e">
        <f t="shared" ref="L152:L167" si="20">K152/J152</f>
        <v>#DIV/0!</v>
      </c>
    </row>
    <row r="153" spans="1:12" s="289" customFormat="1" ht="12.75" thickBot="1">
      <c r="A153" s="476"/>
      <c r="B153" s="496"/>
      <c r="C153" s="497"/>
      <c r="D153" s="179" t="s">
        <v>93</v>
      </c>
      <c r="E153" s="179"/>
      <c r="F153" s="485" t="s">
        <v>93</v>
      </c>
      <c r="G153" s="483"/>
      <c r="H153" s="483"/>
      <c r="I153" s="483"/>
      <c r="J153" s="301">
        <f>I28</f>
        <v>0</v>
      </c>
      <c r="K153" s="179">
        <f>K28</f>
        <v>0</v>
      </c>
      <c r="L153" s="290" t="e">
        <f t="shared" si="20"/>
        <v>#DIV/0!</v>
      </c>
    </row>
    <row r="154" spans="1:12" s="289" customFormat="1" ht="12.75" thickBot="1">
      <c r="A154" s="476"/>
      <c r="B154" s="492" t="s">
        <v>123</v>
      </c>
      <c r="C154" s="492"/>
      <c r="D154" s="492"/>
      <c r="E154" s="493"/>
      <c r="F154" s="485" t="s">
        <v>94</v>
      </c>
      <c r="G154" s="483"/>
      <c r="H154" s="483"/>
      <c r="I154" s="483"/>
      <c r="J154" s="301">
        <f>I39</f>
        <v>0</v>
      </c>
      <c r="K154" s="179">
        <f>K39</f>
        <v>0</v>
      </c>
      <c r="L154" s="290" t="e">
        <f t="shared" si="20"/>
        <v>#DIV/0!</v>
      </c>
    </row>
    <row r="155" spans="1:12" s="289" customFormat="1" ht="12.75" thickBot="1">
      <c r="A155" s="476"/>
      <c r="B155" s="494"/>
      <c r="C155" s="494"/>
      <c r="D155" s="494"/>
      <c r="E155" s="495"/>
      <c r="F155" s="503" t="s">
        <v>116</v>
      </c>
      <c r="G155" s="504"/>
      <c r="H155" s="504"/>
      <c r="I155" s="504"/>
      <c r="J155" s="301">
        <f>I48</f>
        <v>0</v>
      </c>
      <c r="K155" s="179">
        <f>K48</f>
        <v>0</v>
      </c>
      <c r="L155" s="290" t="e">
        <f t="shared" si="20"/>
        <v>#DIV/0!</v>
      </c>
    </row>
    <row r="156" spans="1:12" s="289" customFormat="1" ht="12.75" thickBot="1">
      <c r="A156" s="476"/>
      <c r="B156" s="494"/>
      <c r="C156" s="494"/>
      <c r="D156" s="494"/>
      <c r="E156" s="495"/>
      <c r="F156" s="503" t="s">
        <v>117</v>
      </c>
      <c r="G156" s="504"/>
      <c r="H156" s="504"/>
      <c r="I156" s="504"/>
      <c r="J156" s="301">
        <f>I75</f>
        <v>0</v>
      </c>
      <c r="K156" s="179">
        <f>K75</f>
        <v>0</v>
      </c>
      <c r="L156" s="290" t="e">
        <f t="shared" si="20"/>
        <v>#DIV/0!</v>
      </c>
    </row>
    <row r="157" spans="1:12" s="289" customFormat="1" ht="12.75" thickBot="1">
      <c r="A157" s="476"/>
      <c r="B157" s="494"/>
      <c r="C157" s="494"/>
      <c r="D157" s="494"/>
      <c r="E157" s="495"/>
      <c r="F157" s="503" t="s">
        <v>118</v>
      </c>
      <c r="G157" s="504"/>
      <c r="H157" s="504"/>
      <c r="I157" s="504"/>
      <c r="J157" s="301">
        <f>I84</f>
        <v>0</v>
      </c>
      <c r="K157" s="179">
        <f>K84</f>
        <v>0</v>
      </c>
      <c r="L157" s="290" t="e">
        <f t="shared" si="20"/>
        <v>#DIV/0!</v>
      </c>
    </row>
    <row r="158" spans="1:12" s="289" customFormat="1" ht="12.75" thickBot="1">
      <c r="A158" s="476" t="s">
        <v>97</v>
      </c>
      <c r="B158" s="492" t="s">
        <v>124</v>
      </c>
      <c r="C158" s="492"/>
      <c r="D158" s="492"/>
      <c r="E158" s="493"/>
      <c r="F158" s="503" t="s">
        <v>119</v>
      </c>
      <c r="G158" s="504"/>
      <c r="H158" s="504"/>
      <c r="I158" s="504"/>
      <c r="J158" s="301">
        <f>I93</f>
        <v>0</v>
      </c>
      <c r="K158" s="179">
        <f>K93</f>
        <v>0</v>
      </c>
      <c r="L158" s="290" t="e">
        <f t="shared" si="20"/>
        <v>#DIV/0!</v>
      </c>
    </row>
    <row r="159" spans="1:12" s="289" customFormat="1" ht="12.75" thickBot="1">
      <c r="A159" s="476"/>
      <c r="B159" s="494"/>
      <c r="C159" s="494"/>
      <c r="D159" s="494"/>
      <c r="E159" s="495"/>
      <c r="F159" s="503" t="s">
        <v>120</v>
      </c>
      <c r="G159" s="504"/>
      <c r="H159" s="504"/>
      <c r="I159" s="504"/>
      <c r="J159" s="301">
        <f>I104</f>
        <v>0</v>
      </c>
      <c r="K159" s="179">
        <f>K104</f>
        <v>0</v>
      </c>
      <c r="L159" s="290" t="e">
        <f t="shared" si="20"/>
        <v>#DIV/0!</v>
      </c>
    </row>
    <row r="160" spans="1:12" s="289" customFormat="1" ht="12.75" thickBot="1">
      <c r="A160" s="476"/>
      <c r="B160" s="494"/>
      <c r="C160" s="494"/>
      <c r="D160" s="494"/>
      <c r="E160" s="495"/>
      <c r="F160" s="503" t="s">
        <v>121</v>
      </c>
      <c r="G160" s="504"/>
      <c r="H160" s="504"/>
      <c r="I160" s="504"/>
      <c r="J160" s="301">
        <f>I115</f>
        <v>0</v>
      </c>
      <c r="K160" s="179">
        <f>K115</f>
        <v>0</v>
      </c>
      <c r="L160" s="290" t="e">
        <f t="shared" si="20"/>
        <v>#DIV/0!</v>
      </c>
    </row>
    <row r="161" spans="1:12" s="289" customFormat="1" ht="12.75" thickBot="1">
      <c r="A161" s="476"/>
      <c r="B161" s="496"/>
      <c r="C161" s="496"/>
      <c r="D161" s="496"/>
      <c r="E161" s="497"/>
      <c r="F161" s="485" t="s">
        <v>124</v>
      </c>
      <c r="G161" s="483"/>
      <c r="H161" s="483"/>
      <c r="I161" s="483"/>
      <c r="J161" s="301">
        <f>I128</f>
        <v>0</v>
      </c>
      <c r="K161" s="179">
        <f>K128</f>
        <v>0</v>
      </c>
      <c r="L161" s="290" t="e">
        <f t="shared" si="20"/>
        <v>#DIV/0!</v>
      </c>
    </row>
    <row r="162" spans="1:12" s="289" customFormat="1" ht="12.75" thickBot="1">
      <c r="A162" s="476"/>
      <c r="B162" s="483" t="s">
        <v>139</v>
      </c>
      <c r="C162" s="483"/>
      <c r="D162" s="483"/>
      <c r="E162" s="484"/>
      <c r="F162" s="485" t="s">
        <v>140</v>
      </c>
      <c r="G162" s="483"/>
      <c r="H162" s="483"/>
      <c r="I162" s="486"/>
      <c r="J162" s="301">
        <f>I134</f>
        <v>0</v>
      </c>
      <c r="K162" s="179">
        <f>K134</f>
        <v>0</v>
      </c>
      <c r="L162" s="290" t="e">
        <f t="shared" si="20"/>
        <v>#DIV/0!</v>
      </c>
    </row>
    <row r="163" spans="1:12" s="289" customFormat="1" ht="12.75" thickBot="1">
      <c r="A163" s="476"/>
      <c r="B163" s="492" t="s">
        <v>131</v>
      </c>
      <c r="C163" s="492"/>
      <c r="D163" s="492"/>
      <c r="E163" s="493"/>
      <c r="F163" s="485" t="s">
        <v>132</v>
      </c>
      <c r="G163" s="483"/>
      <c r="H163" s="483"/>
      <c r="I163" s="483"/>
      <c r="J163" s="301">
        <f>SUM(I135:I137)</f>
        <v>0</v>
      </c>
      <c r="K163" s="179">
        <f>SUM(K135:K137)</f>
        <v>0</v>
      </c>
      <c r="L163" s="290" t="e">
        <f t="shared" si="20"/>
        <v>#DIV/0!</v>
      </c>
    </row>
    <row r="164" spans="1:12" ht="14.25" thickBot="1">
      <c r="A164" s="476"/>
      <c r="B164" s="494"/>
      <c r="C164" s="494"/>
      <c r="D164" s="494"/>
      <c r="E164" s="495"/>
      <c r="F164" s="485" t="s">
        <v>133</v>
      </c>
      <c r="G164" s="483"/>
      <c r="H164" s="483"/>
      <c r="I164" s="483"/>
      <c r="J164" s="301">
        <f>SUM(I138:I140)</f>
        <v>0</v>
      </c>
      <c r="K164" s="179">
        <f>SUM(K138:K140)</f>
        <v>0</v>
      </c>
      <c r="L164" s="290" t="e">
        <f t="shared" si="20"/>
        <v>#DIV/0!</v>
      </c>
    </row>
    <row r="165" spans="1:12" ht="14.25" thickBot="1">
      <c r="A165" s="476"/>
      <c r="B165" s="494"/>
      <c r="C165" s="494"/>
      <c r="D165" s="494"/>
      <c r="E165" s="495"/>
      <c r="F165" s="485" t="s">
        <v>134</v>
      </c>
      <c r="G165" s="483"/>
      <c r="H165" s="483"/>
      <c r="I165" s="483"/>
      <c r="J165" s="301">
        <f>SUM(I141:I143)</f>
        <v>0</v>
      </c>
      <c r="K165" s="179">
        <f>SUM(K141:K143)</f>
        <v>0</v>
      </c>
      <c r="L165" s="290" t="e">
        <f t="shared" si="20"/>
        <v>#DIV/0!</v>
      </c>
    </row>
    <row r="166" spans="1:12" ht="14.25" thickBot="1">
      <c r="A166" s="476"/>
      <c r="B166" s="499"/>
      <c r="C166" s="499"/>
      <c r="D166" s="499"/>
      <c r="E166" s="500"/>
      <c r="F166" s="501" t="s">
        <v>135</v>
      </c>
      <c r="G166" s="502"/>
      <c r="H166" s="502"/>
      <c r="I166" s="502"/>
      <c r="J166" s="302">
        <f>SUM(I144:I146)</f>
        <v>0</v>
      </c>
      <c r="K166" s="291">
        <f>SUM(K144:K146)</f>
        <v>0</v>
      </c>
      <c r="L166" s="292" t="e">
        <f t="shared" si="20"/>
        <v>#DIV/0!</v>
      </c>
    </row>
    <row r="167" spans="1:12" ht="14.25" thickBot="1">
      <c r="A167" s="477" t="s">
        <v>136</v>
      </c>
      <c r="B167" s="478"/>
      <c r="C167" s="478"/>
      <c r="D167" s="478"/>
      <c r="E167" s="478"/>
      <c r="F167" s="478"/>
      <c r="G167" s="478"/>
      <c r="H167" s="478"/>
      <c r="I167" s="479"/>
      <c r="J167" s="303">
        <f>SUM(J151:J166)</f>
        <v>0</v>
      </c>
      <c r="K167" s="295">
        <f>SUM(K151:K166)</f>
        <v>0</v>
      </c>
      <c r="L167" s="296" t="e">
        <f t="shared" si="20"/>
        <v>#DIV/0!</v>
      </c>
    </row>
  </sheetData>
  <mergeCells count="77">
    <mergeCell ref="J8:J9"/>
    <mergeCell ref="C3:D3"/>
    <mergeCell ref="J3:L3"/>
    <mergeCell ref="F3:I3"/>
    <mergeCell ref="C5:F5"/>
    <mergeCell ref="H5:I5"/>
    <mergeCell ref="J6:L6"/>
    <mergeCell ref="L8:L9"/>
    <mergeCell ref="K8:K9"/>
    <mergeCell ref="D8:H8"/>
    <mergeCell ref="C8:C9"/>
    <mergeCell ref="I8:I9"/>
    <mergeCell ref="F1:L1"/>
    <mergeCell ref="J5:K5"/>
    <mergeCell ref="H6:I6"/>
    <mergeCell ref="A5:B5"/>
    <mergeCell ref="A3:B3"/>
    <mergeCell ref="D6:F6"/>
    <mergeCell ref="A6:C6"/>
    <mergeCell ref="A8:A9"/>
    <mergeCell ref="B16:B28"/>
    <mergeCell ref="B13:B15"/>
    <mergeCell ref="B76:B84"/>
    <mergeCell ref="A148:H148"/>
    <mergeCell ref="C128:H128"/>
    <mergeCell ref="B8:B9"/>
    <mergeCell ref="B94:B104"/>
    <mergeCell ref="B105:B115"/>
    <mergeCell ref="B116:B128"/>
    <mergeCell ref="B135:B147"/>
    <mergeCell ref="C39:H39"/>
    <mergeCell ref="B29:B39"/>
    <mergeCell ref="B40:B47"/>
    <mergeCell ref="C48:H48"/>
    <mergeCell ref="B49:B75"/>
    <mergeCell ref="A151:A157"/>
    <mergeCell ref="A10:A84"/>
    <mergeCell ref="B10:B12"/>
    <mergeCell ref="C84:H84"/>
    <mergeCell ref="C93:H93"/>
    <mergeCell ref="C104:H104"/>
    <mergeCell ref="C12:H12"/>
    <mergeCell ref="C15:H15"/>
    <mergeCell ref="C28:H28"/>
    <mergeCell ref="C75:H75"/>
    <mergeCell ref="A85:A147"/>
    <mergeCell ref="B85:B93"/>
    <mergeCell ref="B151:C153"/>
    <mergeCell ref="D151:E152"/>
    <mergeCell ref="B154:E157"/>
    <mergeCell ref="C115:H115"/>
    <mergeCell ref="F158:I158"/>
    <mergeCell ref="F159:I159"/>
    <mergeCell ref="F160:I160"/>
    <mergeCell ref="F161:I161"/>
    <mergeCell ref="F151:I151"/>
    <mergeCell ref="F152:I152"/>
    <mergeCell ref="F153:I153"/>
    <mergeCell ref="F154:I154"/>
    <mergeCell ref="F155:I155"/>
    <mergeCell ref="F156:I156"/>
    <mergeCell ref="A158:A166"/>
    <mergeCell ref="A167:I167"/>
    <mergeCell ref="C134:H134"/>
    <mergeCell ref="C147:H147"/>
    <mergeCell ref="B162:E162"/>
    <mergeCell ref="F162:I162"/>
    <mergeCell ref="B129:B134"/>
    <mergeCell ref="F150:I150"/>
    <mergeCell ref="B158:E161"/>
    <mergeCell ref="B150:E150"/>
    <mergeCell ref="B163:E166"/>
    <mergeCell ref="F163:I163"/>
    <mergeCell ref="F164:I164"/>
    <mergeCell ref="F165:I165"/>
    <mergeCell ref="F166:I166"/>
    <mergeCell ref="F157:I157"/>
  </mergeCells>
  <phoneticPr fontId="2"/>
  <pageMargins left="0.7" right="0.7" top="0.75" bottom="0.75" header="0.3" footer="0.3"/>
  <pageSetup paperSize="9" scale="87" orientation="portrait" r:id="rId1"/>
  <rowBreaks count="1" manualBreakCount="1">
    <brk id="8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入力例</vt:lpstr>
      <vt:lpstr>①解答入力</vt:lpstr>
      <vt:lpstr>②正　　答</vt:lpstr>
      <vt:lpstr>③得点合計</vt:lpstr>
      <vt:lpstr>④調査その２</vt:lpstr>
      <vt:lpstr>⑤調査その３</vt:lpstr>
      <vt:lpstr>⑤調査その３!Print_Area</vt:lpstr>
    </vt:vector>
  </TitlesOfParts>
  <Company>福祉科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函館大妻高等学校 kuroda</dc:creator>
  <cp:lastModifiedBy>Owner</cp:lastModifiedBy>
  <cp:lastPrinted>2012-01-30T04:46:33Z</cp:lastPrinted>
  <dcterms:created xsi:type="dcterms:W3CDTF">2001-01-26T02:15:36Z</dcterms:created>
  <dcterms:modified xsi:type="dcterms:W3CDTF">2021-02-01T22:13:29Z</dcterms:modified>
</cp:coreProperties>
</file>